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10305" windowHeight="6150" tabRatio="516" activeTab="4"/>
  </bookViews>
  <sheets>
    <sheet name="NotesFM" sheetId="1" r:id="rId1"/>
    <sheet name="DélaisFG" sheetId="2" r:id="rId2"/>
    <sheet name="NotesFG" sheetId="3" r:id="rId3"/>
    <sheet name="Présences" sheetId="4" r:id="rId4"/>
    <sheet name="Notes" sheetId="5" r:id="rId5"/>
  </sheets>
  <definedNames>
    <definedName name="_xlnm._FilterDatabase" localSheetId="4" hidden="1">'Notes'!$A$1:$Q$21</definedName>
  </definedNames>
  <calcPr fullCalcOnLoad="1"/>
</workbook>
</file>

<file path=xl/sharedStrings.xml><?xml version="1.0" encoding="utf-8"?>
<sst xmlns="http://schemas.openxmlformats.org/spreadsheetml/2006/main" count="363" uniqueCount="76">
  <si>
    <t>n° étudiant</t>
  </si>
  <si>
    <t>Nom</t>
  </si>
  <si>
    <t>Prénom</t>
  </si>
  <si>
    <t>Total</t>
  </si>
  <si>
    <t>Nombre</t>
  </si>
  <si>
    <t>Bonus</t>
  </si>
  <si>
    <t>Rattrap</t>
  </si>
  <si>
    <t>Moyenne</t>
  </si>
  <si>
    <t>Présence</t>
  </si>
  <si>
    <t>nombre</t>
  </si>
  <si>
    <t>moyenne</t>
  </si>
  <si>
    <t>min</t>
  </si>
  <si>
    <t>Q1</t>
  </si>
  <si>
    <t>médiane</t>
  </si>
  <si>
    <t>Q3</t>
  </si>
  <si>
    <t>max</t>
  </si>
  <si>
    <t>fm21</t>
  </si>
  <si>
    <t>points</t>
  </si>
  <si>
    <t>fm31</t>
  </si>
  <si>
    <t>fm32</t>
  </si>
  <si>
    <t>fm41</t>
  </si>
  <si>
    <t>fm22</t>
  </si>
  <si>
    <t>fm33</t>
  </si>
  <si>
    <t>fm42</t>
  </si>
  <si>
    <t>TP1</t>
  </si>
  <si>
    <t xml:space="preserve">note sur </t>
  </si>
  <si>
    <t>-</t>
  </si>
  <si>
    <t>QuestFM</t>
  </si>
  <si>
    <t>Nb de moy&gt;10</t>
  </si>
  <si>
    <t>FG</t>
  </si>
  <si>
    <t>fm23</t>
  </si>
  <si>
    <t>pas de réponses</t>
  </si>
  <si>
    <t>x</t>
  </si>
  <si>
    <t>non pris en compte</t>
  </si>
  <si>
    <t>FG41</t>
  </si>
  <si>
    <t>FG42</t>
  </si>
  <si>
    <t>FG43</t>
  </si>
  <si>
    <t>FG44</t>
  </si>
  <si>
    <t>fm12</t>
  </si>
  <si>
    <t>fm13</t>
  </si>
  <si>
    <t>fm14</t>
  </si>
  <si>
    <t>fm43</t>
  </si>
  <si>
    <t>NOM</t>
  </si>
  <si>
    <t>n°etudiant</t>
  </si>
  <si>
    <t>à modifier selon les années</t>
  </si>
  <si>
    <t>fm51</t>
  </si>
  <si>
    <t>ECHATA</t>
  </si>
  <si>
    <t>Mchangama</t>
  </si>
  <si>
    <t>Niveau</t>
  </si>
  <si>
    <t>Sortie Jura</t>
  </si>
  <si>
    <t>L3</t>
  </si>
  <si>
    <t>LaCourneuve</t>
  </si>
  <si>
    <t>Photo Weiss</t>
  </si>
  <si>
    <t>DOGONENDJE</t>
  </si>
  <si>
    <t>Madeleine</t>
  </si>
  <si>
    <t>FRANCIS</t>
  </si>
  <si>
    <t>Cyril</t>
  </si>
  <si>
    <t>LEFEVRE</t>
  </si>
  <si>
    <t>Sophie</t>
  </si>
  <si>
    <t>MAYEUR</t>
  </si>
  <si>
    <t>Teddy</t>
  </si>
  <si>
    <t>REAM</t>
  </si>
  <si>
    <t>Fyscillia</t>
  </si>
  <si>
    <t>THEOBALD</t>
  </si>
  <si>
    <t>Jessica</t>
  </si>
  <si>
    <t>exam</t>
  </si>
  <si>
    <t>AMROUN</t>
  </si>
  <si>
    <t>Mohand</t>
  </si>
  <si>
    <t>MORIN</t>
  </si>
  <si>
    <t>Isabelle</t>
  </si>
  <si>
    <t>GERGAUD</t>
  </si>
  <si>
    <t>Vandevi</t>
  </si>
  <si>
    <t>CHU</t>
  </si>
  <si>
    <t>Xi</t>
  </si>
  <si>
    <t>L2/L3</t>
  </si>
  <si>
    <t>BdV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</si>
</sst>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0.0"/>
    <numFmt numFmtId="181" formatCode="0.0%"/>
    <numFmt numFmtId="182" formatCode="d/m"/>
    <numFmt numFmtId="183" formatCode="0#&quot; &quot;##&quot; &quot;##&quot; &quot;##&quot; &quot;##"/>
    <numFmt numFmtId="184" formatCode="mmm\-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8.8"/>
      <color indexed="39"/>
      <name val="Calibri"/>
      <family val="2"/>
    </font>
    <font>
      <u val="single"/>
      <sz val="10"/>
      <color indexed="36"/>
      <name val="Geneva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10"/>
      <color theme="11"/>
      <name val="Genev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workbookViewId="0" topLeftCell="A1">
      <selection activeCell="A1" sqref="A1"/>
    </sheetView>
  </sheetViews>
  <sheetFormatPr defaultColWidth="11.00390625" defaultRowHeight="12.75"/>
  <cols>
    <col min="1" max="1" width="10.625" style="9" customWidth="1"/>
    <col min="2" max="2" width="16.875" style="0" customWidth="1"/>
    <col min="3" max="3" width="15.75390625" style="0" customWidth="1"/>
    <col min="4" max="17" width="4.75390625" style="0" customWidth="1"/>
  </cols>
  <sheetData>
    <row r="1" spans="1:17" ht="12.75">
      <c r="A1" s="9" t="str">
        <f>Notes!A1</f>
        <v>n°etudiant</v>
      </c>
      <c r="B1" t="str">
        <f>Notes!B1</f>
        <v>NOM</v>
      </c>
      <c r="C1" t="str">
        <f>Notes!C1</f>
        <v>Prénom</v>
      </c>
      <c r="D1" t="s">
        <v>38</v>
      </c>
      <c r="E1" t="s">
        <v>39</v>
      </c>
      <c r="F1" t="s">
        <v>40</v>
      </c>
      <c r="G1" t="s">
        <v>16</v>
      </c>
      <c r="H1" t="s">
        <v>21</v>
      </c>
      <c r="I1" t="s">
        <v>30</v>
      </c>
      <c r="J1" t="s">
        <v>18</v>
      </c>
      <c r="K1" t="s">
        <v>19</v>
      </c>
      <c r="L1" t="s">
        <v>22</v>
      </c>
      <c r="M1" t="s">
        <v>20</v>
      </c>
      <c r="N1" t="s">
        <v>23</v>
      </c>
      <c r="O1" t="s">
        <v>41</v>
      </c>
      <c r="P1" t="s">
        <v>45</v>
      </c>
      <c r="Q1" s="10" t="s">
        <v>3</v>
      </c>
    </row>
    <row r="2" spans="1:17" ht="12.75">
      <c r="A2" s="7">
        <f>IF(Notes!A2="","-",Notes!A2)</f>
        <v>10273714</v>
      </c>
      <c r="B2" s="7" t="str">
        <f>IF(Notes!B2="","-",Notes!B2)</f>
        <v>AMROUN</v>
      </c>
      <c r="C2" s="7" t="str">
        <f>IF(Notes!C2="","-",Notes!C2)</f>
        <v>Mohand</v>
      </c>
      <c r="D2">
        <v>1</v>
      </c>
      <c r="E2">
        <v>2</v>
      </c>
      <c r="F2" t="s">
        <v>26</v>
      </c>
      <c r="G2">
        <v>2</v>
      </c>
      <c r="H2">
        <v>3</v>
      </c>
      <c r="I2">
        <v>3</v>
      </c>
      <c r="J2" t="s">
        <v>26</v>
      </c>
      <c r="K2" t="s">
        <v>26</v>
      </c>
      <c r="L2" t="s">
        <v>26</v>
      </c>
      <c r="M2">
        <v>2</v>
      </c>
      <c r="N2" t="s">
        <v>26</v>
      </c>
      <c r="O2" t="s">
        <v>26</v>
      </c>
      <c r="P2" t="s">
        <v>26</v>
      </c>
      <c r="Q2" s="10">
        <f aca="true" t="shared" si="0" ref="Q2:Q11">(SUM(D2:O2)/Q$20)*20</f>
        <v>6.842105263157895</v>
      </c>
    </row>
    <row r="3" spans="1:17" ht="12.75">
      <c r="A3" s="7">
        <f>IF(Notes!A3="","-",Notes!A3)</f>
        <v>11294698</v>
      </c>
      <c r="B3" s="7" t="str">
        <f>IF(Notes!B3="","-",Notes!B3)</f>
        <v>CHU</v>
      </c>
      <c r="C3" s="7" t="str">
        <f>IF(Notes!C3="","-",Notes!C3)</f>
        <v>Xi</v>
      </c>
      <c r="D3">
        <v>2</v>
      </c>
      <c r="E3">
        <v>3</v>
      </c>
      <c r="F3">
        <v>3</v>
      </c>
      <c r="G3">
        <v>1</v>
      </c>
      <c r="H3">
        <v>2</v>
      </c>
      <c r="I3">
        <v>3</v>
      </c>
      <c r="J3">
        <v>1</v>
      </c>
      <c r="K3">
        <v>2</v>
      </c>
      <c r="L3">
        <v>3</v>
      </c>
      <c r="M3">
        <v>1</v>
      </c>
      <c r="N3">
        <v>1</v>
      </c>
      <c r="O3" t="s">
        <v>26</v>
      </c>
      <c r="P3" t="s">
        <v>26</v>
      </c>
      <c r="Q3" s="10">
        <f t="shared" si="0"/>
        <v>11.578947368421053</v>
      </c>
    </row>
    <row r="4" spans="1:17" ht="12.75">
      <c r="A4" s="7">
        <f>IF(Notes!A4="","-",Notes!A4)</f>
        <v>245465</v>
      </c>
      <c r="B4" s="7" t="str">
        <f>IF(Notes!B4="","-",Notes!B4)</f>
        <v>DOGONENDJE</v>
      </c>
      <c r="C4" s="7" t="str">
        <f>IF(Notes!C4="","-",Notes!C4)</f>
        <v>Madeleine</v>
      </c>
      <c r="D4">
        <v>2</v>
      </c>
      <c r="E4">
        <v>1</v>
      </c>
      <c r="F4">
        <v>2</v>
      </c>
      <c r="G4">
        <v>2</v>
      </c>
      <c r="H4">
        <v>3</v>
      </c>
      <c r="I4">
        <v>2</v>
      </c>
      <c r="J4" t="s">
        <v>26</v>
      </c>
      <c r="K4">
        <v>1</v>
      </c>
      <c r="L4">
        <v>2</v>
      </c>
      <c r="M4">
        <v>2</v>
      </c>
      <c r="N4">
        <v>1</v>
      </c>
      <c r="O4">
        <v>3</v>
      </c>
      <c r="P4" t="s">
        <v>26</v>
      </c>
      <c r="Q4" s="10">
        <f t="shared" si="0"/>
        <v>11.05263157894737</v>
      </c>
    </row>
    <row r="5" spans="1:17" ht="12.75">
      <c r="A5" s="7">
        <f>IF(Notes!A5="","-",Notes!A5)</f>
        <v>10277183</v>
      </c>
      <c r="B5" s="7" t="str">
        <f>IF(Notes!B5="","-",Notes!B5)</f>
        <v>ECHATA</v>
      </c>
      <c r="C5" s="7" t="str">
        <f>IF(Notes!C5="","-",Notes!C5)</f>
        <v>Mchangama</v>
      </c>
      <c r="D5" t="s">
        <v>26</v>
      </c>
      <c r="E5" t="s">
        <v>26</v>
      </c>
      <c r="F5" t="s">
        <v>26</v>
      </c>
      <c r="G5" t="s">
        <v>26</v>
      </c>
      <c r="H5" t="s">
        <v>26</v>
      </c>
      <c r="I5" t="s">
        <v>26</v>
      </c>
      <c r="J5" t="s">
        <v>26</v>
      </c>
      <c r="K5" t="s">
        <v>26</v>
      </c>
      <c r="L5" t="s">
        <v>26</v>
      </c>
      <c r="M5" t="s">
        <v>26</v>
      </c>
      <c r="N5" t="s">
        <v>26</v>
      </c>
      <c r="O5" t="s">
        <v>26</v>
      </c>
      <c r="P5" t="s">
        <v>26</v>
      </c>
      <c r="Q5" s="10">
        <f t="shared" si="0"/>
        <v>0</v>
      </c>
    </row>
    <row r="6" spans="1:17" ht="12.75">
      <c r="A6" s="7">
        <f>IF(Notes!A6="","-",Notes!A6)</f>
        <v>247232</v>
      </c>
      <c r="B6" s="7" t="str">
        <f>IF(Notes!B6="","-",Notes!B6)</f>
        <v>FRANCIS</v>
      </c>
      <c r="C6" s="7" t="str">
        <f>IF(Notes!C6="","-",Notes!C6)</f>
        <v>Cyril</v>
      </c>
      <c r="D6">
        <v>2</v>
      </c>
      <c r="E6">
        <v>2</v>
      </c>
      <c r="F6">
        <v>3</v>
      </c>
      <c r="G6" t="s">
        <v>26</v>
      </c>
      <c r="H6" t="s">
        <v>26</v>
      </c>
      <c r="I6">
        <v>3</v>
      </c>
      <c r="J6" t="s">
        <v>26</v>
      </c>
      <c r="K6" t="s">
        <v>26</v>
      </c>
      <c r="L6" t="s">
        <v>26</v>
      </c>
      <c r="M6" t="s">
        <v>26</v>
      </c>
      <c r="N6" t="s">
        <v>26</v>
      </c>
      <c r="O6" t="s">
        <v>26</v>
      </c>
      <c r="P6" t="s">
        <v>26</v>
      </c>
      <c r="Q6" s="10">
        <f t="shared" si="0"/>
        <v>5.263157894736842</v>
      </c>
    </row>
    <row r="7" spans="1:17" ht="12.75">
      <c r="A7" s="7">
        <f>IF(Notes!A7="","-",Notes!A7)</f>
        <v>257789</v>
      </c>
      <c r="B7" s="7" t="str">
        <f>IF(Notes!B7="","-",Notes!B7)</f>
        <v>GERGAUD</v>
      </c>
      <c r="C7" s="7" t="str">
        <f>IF(Notes!C7="","-",Notes!C7)</f>
        <v>Vandevi</v>
      </c>
      <c r="D7">
        <v>1</v>
      </c>
      <c r="E7" t="s">
        <v>26</v>
      </c>
      <c r="F7" t="s">
        <v>26</v>
      </c>
      <c r="G7">
        <v>2</v>
      </c>
      <c r="H7" t="s">
        <v>26</v>
      </c>
      <c r="I7">
        <v>2</v>
      </c>
      <c r="J7" t="s">
        <v>26</v>
      </c>
      <c r="K7" t="s">
        <v>26</v>
      </c>
      <c r="L7" t="s">
        <v>26</v>
      </c>
      <c r="M7">
        <v>1</v>
      </c>
      <c r="N7" t="s">
        <v>26</v>
      </c>
      <c r="O7">
        <v>3</v>
      </c>
      <c r="P7" t="s">
        <v>26</v>
      </c>
      <c r="Q7" s="10">
        <f t="shared" si="0"/>
        <v>4.7368421052631575</v>
      </c>
    </row>
    <row r="8" spans="1:17" ht="12.75">
      <c r="A8" s="7">
        <f>IF(Notes!A8="","-",Notes!A8)</f>
        <v>255678</v>
      </c>
      <c r="B8" s="7" t="str">
        <f>IF(Notes!B8="","-",Notes!B8)</f>
        <v>LEFEVRE</v>
      </c>
      <c r="C8" s="7" t="str">
        <f>IF(Notes!C8="","-",Notes!C8)</f>
        <v>Sophie</v>
      </c>
      <c r="D8">
        <v>2</v>
      </c>
      <c r="E8" t="s">
        <v>26</v>
      </c>
      <c r="F8" t="s">
        <v>26</v>
      </c>
      <c r="G8">
        <v>2</v>
      </c>
      <c r="H8">
        <v>2</v>
      </c>
      <c r="I8">
        <v>1</v>
      </c>
      <c r="J8" t="s">
        <v>26</v>
      </c>
      <c r="K8" t="s">
        <v>26</v>
      </c>
      <c r="L8" t="s">
        <v>26</v>
      </c>
      <c r="M8">
        <v>2</v>
      </c>
      <c r="N8">
        <v>1</v>
      </c>
      <c r="O8">
        <v>3</v>
      </c>
      <c r="P8" t="s">
        <v>26</v>
      </c>
      <c r="Q8" s="10">
        <f t="shared" si="0"/>
        <v>6.842105263157895</v>
      </c>
    </row>
    <row r="9" spans="1:17" ht="12.75">
      <c r="A9" s="7">
        <f>IF(Notes!A9="","-",Notes!A9)</f>
        <v>256057</v>
      </c>
      <c r="B9" s="7" t="str">
        <f>IF(Notes!B9="","-",Notes!B9)</f>
        <v>MAYEUR</v>
      </c>
      <c r="C9" s="7" t="str">
        <f>IF(Notes!C9="","-",Notes!C9)</f>
        <v>Teddy</v>
      </c>
      <c r="D9">
        <v>1</v>
      </c>
      <c r="E9" t="s">
        <v>26</v>
      </c>
      <c r="F9" t="s">
        <v>26</v>
      </c>
      <c r="G9">
        <v>2</v>
      </c>
      <c r="H9" t="s">
        <v>26</v>
      </c>
      <c r="I9">
        <v>3</v>
      </c>
      <c r="J9" t="s">
        <v>26</v>
      </c>
      <c r="K9" t="s">
        <v>26</v>
      </c>
      <c r="L9" t="s">
        <v>26</v>
      </c>
      <c r="M9">
        <v>1</v>
      </c>
      <c r="N9" t="s">
        <v>26</v>
      </c>
      <c r="O9" t="s">
        <v>26</v>
      </c>
      <c r="P9" t="s">
        <v>26</v>
      </c>
      <c r="Q9" s="10">
        <f t="shared" si="0"/>
        <v>3.6842105263157894</v>
      </c>
    </row>
    <row r="10" spans="1:17" ht="12.75">
      <c r="A10" s="7">
        <f>IF(Notes!A10="","-",Notes!A10)</f>
        <v>10270877</v>
      </c>
      <c r="B10" s="7" t="str">
        <f>IF(Notes!B10="","-",Notes!B10)</f>
        <v>MORIN</v>
      </c>
      <c r="C10" s="7" t="str">
        <f>IF(Notes!C10="","-",Notes!C10)</f>
        <v>Isabelle</v>
      </c>
      <c r="D10">
        <v>2</v>
      </c>
      <c r="E10">
        <v>3</v>
      </c>
      <c r="F10">
        <v>3</v>
      </c>
      <c r="G10">
        <v>2</v>
      </c>
      <c r="H10">
        <v>3</v>
      </c>
      <c r="I10">
        <v>2</v>
      </c>
      <c r="J10">
        <v>1</v>
      </c>
      <c r="K10">
        <v>1</v>
      </c>
      <c r="L10">
        <v>3</v>
      </c>
      <c r="M10">
        <v>2</v>
      </c>
      <c r="N10">
        <v>1</v>
      </c>
      <c r="O10">
        <v>3</v>
      </c>
      <c r="P10" t="s">
        <v>26</v>
      </c>
      <c r="Q10" s="10">
        <f t="shared" si="0"/>
        <v>13.68421052631579</v>
      </c>
    </row>
    <row r="11" spans="1:17" ht="12.75">
      <c r="A11" s="7">
        <f>IF(Notes!A11="","-",Notes!A11)</f>
        <v>250833</v>
      </c>
      <c r="B11" s="7" t="str">
        <f>IF(Notes!B11="","-",Notes!B11)</f>
        <v>REAM</v>
      </c>
      <c r="C11" s="7" t="str">
        <f>IF(Notes!C11="","-",Notes!C11)</f>
        <v>Fyscillia</v>
      </c>
      <c r="D11">
        <v>2</v>
      </c>
      <c r="E11">
        <v>2</v>
      </c>
      <c r="F11">
        <v>3</v>
      </c>
      <c r="G11" t="s">
        <v>26</v>
      </c>
      <c r="H11">
        <v>2</v>
      </c>
      <c r="I11">
        <v>3</v>
      </c>
      <c r="J11">
        <v>1</v>
      </c>
      <c r="K11">
        <v>1</v>
      </c>
      <c r="L11">
        <v>3</v>
      </c>
      <c r="M11">
        <v>1</v>
      </c>
      <c r="N11">
        <v>2</v>
      </c>
      <c r="O11" t="s">
        <v>26</v>
      </c>
      <c r="P11" t="s">
        <v>26</v>
      </c>
      <c r="Q11" s="10">
        <f t="shared" si="0"/>
        <v>10.526315789473683</v>
      </c>
    </row>
    <row r="12" spans="1:17" ht="12.75">
      <c r="A12" s="7">
        <f>IF(Notes!A12="","-",Notes!A12)</f>
        <v>255688</v>
      </c>
      <c r="B12" s="7" t="str">
        <f>IF(Notes!B12="","-",Notes!B12)</f>
        <v>THEOBALD</v>
      </c>
      <c r="C12" s="7" t="str">
        <f>IF(Notes!C12="","-",Notes!C12)</f>
        <v>Jessica</v>
      </c>
      <c r="D12">
        <v>2</v>
      </c>
      <c r="E12">
        <v>2</v>
      </c>
      <c r="F12">
        <v>2</v>
      </c>
      <c r="G12">
        <v>2</v>
      </c>
      <c r="H12">
        <v>2</v>
      </c>
      <c r="I12" t="s">
        <v>26</v>
      </c>
      <c r="J12" t="s">
        <v>26</v>
      </c>
      <c r="K12" t="s">
        <v>26</v>
      </c>
      <c r="L12" t="s">
        <v>26</v>
      </c>
      <c r="M12">
        <v>1</v>
      </c>
      <c r="N12">
        <v>1</v>
      </c>
      <c r="O12" t="s">
        <v>26</v>
      </c>
      <c r="P12" t="s">
        <v>26</v>
      </c>
      <c r="Q12" s="10">
        <f aca="true" t="shared" si="1" ref="Q12:Q19">(SUM(D12:O12)/Q$20)*20</f>
        <v>6.315789473684211</v>
      </c>
    </row>
    <row r="13" spans="1:17" ht="12.75">
      <c r="A13" s="7" t="str">
        <f>IF(Notes!A13="","-",Notes!A13)</f>
        <v>-</v>
      </c>
      <c r="B13" s="7" t="str">
        <f>IF(Notes!B13="","-",Notes!B13)</f>
        <v>-</v>
      </c>
      <c r="C13" s="7" t="str">
        <f>IF(Notes!C13="","-",Notes!C13)</f>
        <v>-</v>
      </c>
      <c r="D13" t="s">
        <v>26</v>
      </c>
      <c r="E13" t="s">
        <v>26</v>
      </c>
      <c r="F13" t="s">
        <v>26</v>
      </c>
      <c r="G13" t="s">
        <v>26</v>
      </c>
      <c r="H13" t="s">
        <v>26</v>
      </c>
      <c r="I13" t="s">
        <v>26</v>
      </c>
      <c r="J13" t="s">
        <v>26</v>
      </c>
      <c r="K13" t="s">
        <v>26</v>
      </c>
      <c r="L13" t="s">
        <v>26</v>
      </c>
      <c r="M13" t="s">
        <v>26</v>
      </c>
      <c r="N13" t="s">
        <v>26</v>
      </c>
      <c r="O13" t="s">
        <v>26</v>
      </c>
      <c r="P13" t="s">
        <v>26</v>
      </c>
      <c r="Q13" s="10">
        <f t="shared" si="1"/>
        <v>0</v>
      </c>
    </row>
    <row r="14" spans="1:17" ht="12.75">
      <c r="A14" s="7" t="str">
        <f>IF(Notes!A17="","-",Notes!A17)</f>
        <v>-</v>
      </c>
      <c r="B14" s="7" t="str">
        <f>IF(Notes!B17="","-",Notes!B17)</f>
        <v>-</v>
      </c>
      <c r="C14" s="7" t="str">
        <f>IF(Notes!C17="","-",Notes!C17)</f>
        <v>-</v>
      </c>
      <c r="D14" t="s">
        <v>26</v>
      </c>
      <c r="E14" t="s">
        <v>26</v>
      </c>
      <c r="F14" t="s">
        <v>26</v>
      </c>
      <c r="G14" t="s">
        <v>26</v>
      </c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26</v>
      </c>
      <c r="N14" t="s">
        <v>26</v>
      </c>
      <c r="O14" t="s">
        <v>26</v>
      </c>
      <c r="P14" t="s">
        <v>26</v>
      </c>
      <c r="Q14" s="10">
        <f t="shared" si="1"/>
        <v>0</v>
      </c>
    </row>
    <row r="15" spans="1:17" ht="12.75">
      <c r="A15" s="7" t="str">
        <f>IF(Notes!A18="","-",Notes!A18)</f>
        <v>-</v>
      </c>
      <c r="B15" s="7" t="str">
        <f>IF(Notes!B18="","-",Notes!B18)</f>
        <v>-</v>
      </c>
      <c r="C15" s="7" t="str">
        <f>IF(Notes!C18="","-",Notes!C18)</f>
        <v>-</v>
      </c>
      <c r="D15" t="s">
        <v>26</v>
      </c>
      <c r="E15" t="s">
        <v>26</v>
      </c>
      <c r="F15" t="s">
        <v>26</v>
      </c>
      <c r="G15" t="s">
        <v>26</v>
      </c>
      <c r="H15" t="s">
        <v>26</v>
      </c>
      <c r="I15" t="s">
        <v>26</v>
      </c>
      <c r="J15" t="s">
        <v>26</v>
      </c>
      <c r="K15" t="s">
        <v>26</v>
      </c>
      <c r="L15" t="s">
        <v>26</v>
      </c>
      <c r="M15" t="s">
        <v>26</v>
      </c>
      <c r="N15" t="s">
        <v>26</v>
      </c>
      <c r="O15" t="s">
        <v>26</v>
      </c>
      <c r="P15" t="s">
        <v>26</v>
      </c>
      <c r="Q15" s="10">
        <f t="shared" si="1"/>
        <v>0</v>
      </c>
    </row>
    <row r="16" spans="1:17" ht="12.75">
      <c r="A16" s="7" t="str">
        <f>IF(Notes!A19="","-",Notes!A19)</f>
        <v>-</v>
      </c>
      <c r="B16" s="7" t="str">
        <f>IF(Notes!B19="","-",Notes!B19)</f>
        <v>-</v>
      </c>
      <c r="C16" s="7" t="str">
        <f>IF(Notes!C19="","-",Notes!C19)</f>
        <v>-</v>
      </c>
      <c r="D16" t="s">
        <v>26</v>
      </c>
      <c r="E16" t="s">
        <v>26</v>
      </c>
      <c r="F16" t="s">
        <v>26</v>
      </c>
      <c r="G16" t="s">
        <v>26</v>
      </c>
      <c r="H16" t="s">
        <v>26</v>
      </c>
      <c r="I16" t="s">
        <v>26</v>
      </c>
      <c r="J16" t="s">
        <v>26</v>
      </c>
      <c r="K16" t="s">
        <v>26</v>
      </c>
      <c r="L16" t="s">
        <v>26</v>
      </c>
      <c r="M16" t="s">
        <v>26</v>
      </c>
      <c r="N16" t="s">
        <v>26</v>
      </c>
      <c r="O16" t="s">
        <v>26</v>
      </c>
      <c r="P16" t="s">
        <v>26</v>
      </c>
      <c r="Q16" s="10">
        <f t="shared" si="1"/>
        <v>0</v>
      </c>
    </row>
    <row r="17" spans="1:17" ht="12.75">
      <c r="A17" s="7" t="str">
        <f>IF(Notes!A20="","-",Notes!A20)</f>
        <v>-</v>
      </c>
      <c r="B17" s="7" t="str">
        <f>IF(Notes!B20="","-",Notes!B20)</f>
        <v>-</v>
      </c>
      <c r="C17" s="7" t="str">
        <f>IF(Notes!C20="","-",Notes!C20)</f>
        <v>-</v>
      </c>
      <c r="D17" t="s">
        <v>26</v>
      </c>
      <c r="E17" t="s">
        <v>26</v>
      </c>
      <c r="F17" t="s">
        <v>26</v>
      </c>
      <c r="G17" t="s">
        <v>26</v>
      </c>
      <c r="H17" t="s">
        <v>26</v>
      </c>
      <c r="I17" t="s">
        <v>26</v>
      </c>
      <c r="J17" t="s">
        <v>26</v>
      </c>
      <c r="K17" t="s">
        <v>26</v>
      </c>
      <c r="L17" t="s">
        <v>26</v>
      </c>
      <c r="M17" t="s">
        <v>26</v>
      </c>
      <c r="N17" t="s">
        <v>26</v>
      </c>
      <c r="O17" t="s">
        <v>26</v>
      </c>
      <c r="P17" t="s">
        <v>26</v>
      </c>
      <c r="Q17" s="10">
        <f t="shared" si="1"/>
        <v>0</v>
      </c>
    </row>
    <row r="18" spans="1:17" ht="12.75">
      <c r="A18" s="7" t="str">
        <f>IF(Notes!A21="","-",Notes!A21)</f>
        <v>-</v>
      </c>
      <c r="B18" s="7" t="str">
        <f>IF(Notes!B21="","-",Notes!B21)</f>
        <v>-</v>
      </c>
      <c r="C18" s="7" t="str">
        <f>IF(Notes!C21="","-",Notes!C21)</f>
        <v>-</v>
      </c>
      <c r="D18" t="s">
        <v>26</v>
      </c>
      <c r="E18" t="s">
        <v>26</v>
      </c>
      <c r="F18" t="s">
        <v>26</v>
      </c>
      <c r="G18" t="s">
        <v>26</v>
      </c>
      <c r="H18" t="s">
        <v>26</v>
      </c>
      <c r="I18" t="s">
        <v>26</v>
      </c>
      <c r="J18" t="s">
        <v>26</v>
      </c>
      <c r="K18" t="s">
        <v>26</v>
      </c>
      <c r="L18" t="s">
        <v>26</v>
      </c>
      <c r="M18" t="s">
        <v>26</v>
      </c>
      <c r="N18" t="s">
        <v>26</v>
      </c>
      <c r="O18" t="s">
        <v>26</v>
      </c>
      <c r="P18" t="s">
        <v>26</v>
      </c>
      <c r="Q18" s="10">
        <f t="shared" si="1"/>
        <v>0</v>
      </c>
    </row>
    <row r="19" spans="1:17" ht="12.75">
      <c r="A19" s="7" t="str">
        <f>IF(Notes!A23="","-",Notes!A23)</f>
        <v>-</v>
      </c>
      <c r="B19" s="7" t="str">
        <f>IF(Notes!B23="","-",Notes!B23)</f>
        <v>-</v>
      </c>
      <c r="C19" s="7" t="str">
        <f>IF(Notes!C23="","-",Notes!C23)</f>
        <v>-</v>
      </c>
      <c r="D19" t="s">
        <v>26</v>
      </c>
      <c r="E19" t="s">
        <v>26</v>
      </c>
      <c r="F19" t="s">
        <v>26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  <c r="L19" t="s">
        <v>26</v>
      </c>
      <c r="M19" t="s">
        <v>26</v>
      </c>
      <c r="N19" t="s">
        <v>26</v>
      </c>
      <c r="O19" t="s">
        <v>26</v>
      </c>
      <c r="P19" t="s">
        <v>26</v>
      </c>
      <c r="Q19" s="10">
        <f t="shared" si="1"/>
        <v>0</v>
      </c>
    </row>
    <row r="20" spans="1:17" ht="12.75">
      <c r="A20" s="1" t="s">
        <v>26</v>
      </c>
      <c r="B20" s="7" t="s">
        <v>31</v>
      </c>
      <c r="C20" t="s">
        <v>17</v>
      </c>
      <c r="D20">
        <v>2</v>
      </c>
      <c r="E20">
        <v>3</v>
      </c>
      <c r="F20">
        <v>5</v>
      </c>
      <c r="G20">
        <v>2</v>
      </c>
      <c r="H20">
        <v>3</v>
      </c>
      <c r="I20">
        <v>3</v>
      </c>
      <c r="J20">
        <v>2</v>
      </c>
      <c r="K20">
        <v>3</v>
      </c>
      <c r="L20">
        <v>4</v>
      </c>
      <c r="M20">
        <v>2</v>
      </c>
      <c r="N20">
        <v>2</v>
      </c>
      <c r="O20">
        <v>3</v>
      </c>
      <c r="P20">
        <v>4</v>
      </c>
      <c r="Q20">
        <f>SUM(D20:P20)</f>
        <v>38</v>
      </c>
    </row>
    <row r="21" spans="1:17" ht="12.75">
      <c r="A21" s="3" t="s">
        <v>32</v>
      </c>
      <c r="B21" s="7" t="s">
        <v>33</v>
      </c>
      <c r="C21" t="str">
        <f>Notes!C26</f>
        <v>nombre</v>
      </c>
      <c r="D21">
        <f aca="true" t="shared" si="2" ref="D21:Q21">COUNT(D$3:D$19)</f>
        <v>9</v>
      </c>
      <c r="E21">
        <f t="shared" si="2"/>
        <v>6</v>
      </c>
      <c r="F21">
        <f t="shared" si="2"/>
        <v>6</v>
      </c>
      <c r="G21">
        <f t="shared" si="2"/>
        <v>7</v>
      </c>
      <c r="H21">
        <f t="shared" si="2"/>
        <v>6</v>
      </c>
      <c r="I21">
        <f t="shared" si="2"/>
        <v>8</v>
      </c>
      <c r="J21">
        <f t="shared" si="2"/>
        <v>3</v>
      </c>
      <c r="K21">
        <f t="shared" si="2"/>
        <v>4</v>
      </c>
      <c r="L21">
        <f t="shared" si="2"/>
        <v>4</v>
      </c>
      <c r="M21">
        <f t="shared" si="2"/>
        <v>8</v>
      </c>
      <c r="N21">
        <f t="shared" si="2"/>
        <v>6</v>
      </c>
      <c r="O21">
        <f t="shared" si="2"/>
        <v>4</v>
      </c>
      <c r="P21">
        <f t="shared" si="2"/>
        <v>0</v>
      </c>
      <c r="Q21">
        <f t="shared" si="2"/>
        <v>17</v>
      </c>
    </row>
    <row r="22" spans="3:17" ht="12.75">
      <c r="C22" t="str">
        <f>Notes!C27</f>
        <v>moyenne</v>
      </c>
      <c r="D22" s="10">
        <f aca="true" t="shared" si="3" ref="D22:Q22">AVERAGE(D$3:D$19)</f>
        <v>1.7777777777777777</v>
      </c>
      <c r="E22" s="10">
        <f t="shared" si="3"/>
        <v>2.1666666666666665</v>
      </c>
      <c r="F22" s="10">
        <f t="shared" si="3"/>
        <v>2.6666666666666665</v>
      </c>
      <c r="G22" s="10">
        <f t="shared" si="3"/>
        <v>1.8571428571428572</v>
      </c>
      <c r="H22" s="10">
        <f t="shared" si="3"/>
        <v>2.3333333333333335</v>
      </c>
      <c r="I22" s="10">
        <f t="shared" si="3"/>
        <v>2.375</v>
      </c>
      <c r="J22" s="10">
        <f t="shared" si="3"/>
        <v>1</v>
      </c>
      <c r="K22" s="10">
        <f t="shared" si="3"/>
        <v>1.25</v>
      </c>
      <c r="L22" s="10">
        <f t="shared" si="3"/>
        <v>2.75</v>
      </c>
      <c r="M22" s="10">
        <f t="shared" si="3"/>
        <v>1.375</v>
      </c>
      <c r="N22" s="10">
        <f t="shared" si="3"/>
        <v>1.1666666666666667</v>
      </c>
      <c r="O22" s="10">
        <f t="shared" si="3"/>
        <v>3</v>
      </c>
      <c r="P22" s="10" t="e">
        <f t="shared" si="3"/>
        <v>#DIV/0!</v>
      </c>
      <c r="Q22" s="10">
        <f t="shared" si="3"/>
        <v>4.334365325077399</v>
      </c>
    </row>
    <row r="23" spans="3:17" ht="12.75">
      <c r="C23" t="str">
        <f>Notes!C28</f>
        <v>min</v>
      </c>
      <c r="D23" s="10">
        <f aca="true" t="shared" si="4" ref="D23:Q23">MIN(D$3:D$19)</f>
        <v>1</v>
      </c>
      <c r="E23" s="10">
        <f t="shared" si="4"/>
        <v>1</v>
      </c>
      <c r="F23" s="10">
        <f t="shared" si="4"/>
        <v>2</v>
      </c>
      <c r="G23" s="10">
        <f t="shared" si="4"/>
        <v>1</v>
      </c>
      <c r="H23" s="10">
        <f t="shared" si="4"/>
        <v>2</v>
      </c>
      <c r="I23" s="10">
        <f t="shared" si="4"/>
        <v>1</v>
      </c>
      <c r="J23" s="10">
        <f t="shared" si="4"/>
        <v>1</v>
      </c>
      <c r="K23" s="10">
        <f t="shared" si="4"/>
        <v>1</v>
      </c>
      <c r="L23" s="10">
        <f t="shared" si="4"/>
        <v>2</v>
      </c>
      <c r="M23" s="10">
        <f t="shared" si="4"/>
        <v>1</v>
      </c>
      <c r="N23" s="10">
        <f t="shared" si="4"/>
        <v>1</v>
      </c>
      <c r="O23" s="10">
        <f t="shared" si="4"/>
        <v>3</v>
      </c>
      <c r="P23" s="10">
        <f t="shared" si="4"/>
        <v>0</v>
      </c>
      <c r="Q23" s="10">
        <f t="shared" si="4"/>
        <v>0</v>
      </c>
    </row>
    <row r="24" spans="3:17" ht="12.75">
      <c r="C24" t="str">
        <f>Notes!C29</f>
        <v>Q1</v>
      </c>
      <c r="D24" s="10">
        <f>QUARTILE(D3:D19,1)</f>
        <v>2</v>
      </c>
      <c r="E24" s="10">
        <f aca="true" t="shared" si="5" ref="E24:P24">QUARTILE(E3:E19,1)</f>
        <v>2</v>
      </c>
      <c r="F24" s="10">
        <f t="shared" si="5"/>
        <v>2.25</v>
      </c>
      <c r="G24" s="10">
        <f t="shared" si="5"/>
        <v>2</v>
      </c>
      <c r="H24" s="10">
        <f t="shared" si="5"/>
        <v>2</v>
      </c>
      <c r="I24" s="10">
        <f t="shared" si="5"/>
        <v>2</v>
      </c>
      <c r="J24" s="10">
        <f t="shared" si="5"/>
        <v>1</v>
      </c>
      <c r="K24" s="10">
        <f t="shared" si="5"/>
        <v>1</v>
      </c>
      <c r="L24" s="10">
        <f t="shared" si="5"/>
        <v>2.75</v>
      </c>
      <c r="M24" s="10">
        <f t="shared" si="5"/>
        <v>1</v>
      </c>
      <c r="N24" s="10">
        <f t="shared" si="5"/>
        <v>1</v>
      </c>
      <c r="O24" s="10">
        <f t="shared" si="5"/>
        <v>3</v>
      </c>
      <c r="P24" s="10" t="e">
        <f t="shared" si="5"/>
        <v>#NUM!</v>
      </c>
      <c r="Q24" s="10">
        <f>QUARTILE(Q4:Q19,1)</f>
        <v>0</v>
      </c>
    </row>
    <row r="25" spans="3:17" ht="12.75">
      <c r="C25" t="str">
        <f>Notes!C30</f>
        <v>médiane</v>
      </c>
      <c r="D25" s="10">
        <f aca="true" t="shared" si="6" ref="D25:Q25">MEDIAN(D$3:D$19)</f>
        <v>2</v>
      </c>
      <c r="E25" s="10">
        <f t="shared" si="6"/>
        <v>2</v>
      </c>
      <c r="F25" s="10">
        <f t="shared" si="6"/>
        <v>3</v>
      </c>
      <c r="G25" s="10">
        <f t="shared" si="6"/>
        <v>2</v>
      </c>
      <c r="H25" s="10">
        <f t="shared" si="6"/>
        <v>2</v>
      </c>
      <c r="I25" s="10">
        <f t="shared" si="6"/>
        <v>2.5</v>
      </c>
      <c r="J25" s="10">
        <f t="shared" si="6"/>
        <v>1</v>
      </c>
      <c r="K25" s="10">
        <f t="shared" si="6"/>
        <v>1</v>
      </c>
      <c r="L25" s="10">
        <f t="shared" si="6"/>
        <v>3</v>
      </c>
      <c r="M25" s="10">
        <f t="shared" si="6"/>
        <v>1</v>
      </c>
      <c r="N25" s="10">
        <f t="shared" si="6"/>
        <v>1</v>
      </c>
      <c r="O25" s="10">
        <f t="shared" si="6"/>
        <v>3</v>
      </c>
      <c r="P25" s="10" t="e">
        <f t="shared" si="6"/>
        <v>#NUM!</v>
      </c>
      <c r="Q25" s="10">
        <f t="shared" si="6"/>
        <v>3.6842105263157894</v>
      </c>
    </row>
    <row r="26" spans="3:17" ht="12.75">
      <c r="C26" t="str">
        <f>Notes!C31</f>
        <v>Q3</v>
      </c>
      <c r="D26" s="10">
        <f>QUARTILE(D3:D19,3)</f>
        <v>2</v>
      </c>
      <c r="E26" s="10">
        <f aca="true" t="shared" si="7" ref="E26:P26">QUARTILE(E3:E19,3)</f>
        <v>2.75</v>
      </c>
      <c r="F26" s="10">
        <f t="shared" si="7"/>
        <v>3</v>
      </c>
      <c r="G26" s="10">
        <f t="shared" si="7"/>
        <v>2</v>
      </c>
      <c r="H26" s="10">
        <f t="shared" si="7"/>
        <v>2.75</v>
      </c>
      <c r="I26" s="10">
        <f t="shared" si="7"/>
        <v>3</v>
      </c>
      <c r="J26" s="10">
        <f t="shared" si="7"/>
        <v>1</v>
      </c>
      <c r="K26" s="10">
        <f t="shared" si="7"/>
        <v>1.25</v>
      </c>
      <c r="L26" s="10">
        <f t="shared" si="7"/>
        <v>3</v>
      </c>
      <c r="M26" s="10">
        <f t="shared" si="7"/>
        <v>2</v>
      </c>
      <c r="N26" s="10">
        <f t="shared" si="7"/>
        <v>1</v>
      </c>
      <c r="O26" s="10">
        <f t="shared" si="7"/>
        <v>3</v>
      </c>
      <c r="P26" s="10" t="e">
        <f t="shared" si="7"/>
        <v>#NUM!</v>
      </c>
      <c r="Q26" s="10">
        <f>QUARTILE(Q4:Q19,3)</f>
        <v>6.447368421052632</v>
      </c>
    </row>
    <row r="27" spans="3:17" ht="12.75">
      <c r="C27" t="str">
        <f>Notes!C32</f>
        <v>max</v>
      </c>
      <c r="D27" s="10">
        <f aca="true" t="shared" si="8" ref="D27:Q27">MAX(D$3:D$19)</f>
        <v>2</v>
      </c>
      <c r="E27" s="10">
        <f t="shared" si="8"/>
        <v>3</v>
      </c>
      <c r="F27" s="10">
        <f t="shared" si="8"/>
        <v>3</v>
      </c>
      <c r="G27" s="10">
        <f t="shared" si="8"/>
        <v>2</v>
      </c>
      <c r="H27" s="10">
        <f t="shared" si="8"/>
        <v>3</v>
      </c>
      <c r="I27" s="10">
        <f t="shared" si="8"/>
        <v>3</v>
      </c>
      <c r="J27" s="10">
        <f t="shared" si="8"/>
        <v>1</v>
      </c>
      <c r="K27" s="10">
        <f t="shared" si="8"/>
        <v>2</v>
      </c>
      <c r="L27" s="10">
        <f t="shared" si="8"/>
        <v>3</v>
      </c>
      <c r="M27" s="10">
        <f t="shared" si="8"/>
        <v>2</v>
      </c>
      <c r="N27" s="10">
        <f t="shared" si="8"/>
        <v>2</v>
      </c>
      <c r="O27" s="10">
        <f t="shared" si="8"/>
        <v>3</v>
      </c>
      <c r="P27" s="10">
        <f t="shared" si="8"/>
        <v>0</v>
      </c>
      <c r="Q27" s="10">
        <f t="shared" si="8"/>
        <v>13.68421052631579</v>
      </c>
    </row>
    <row r="31" spans="2:17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</sheetData>
  <sheetProtection/>
  <printOptions gridLines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Header>&amp;CEC de Vincent GODARD
Télédétection
Code : ?????
2e semestre 2010/2011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00390625" defaultRowHeight="12.75"/>
  <cols>
    <col min="2" max="2" width="20.00390625" style="0" customWidth="1"/>
    <col min="3" max="3" width="13.125" style="0" customWidth="1"/>
    <col min="4" max="9" width="6.375" style="0" customWidth="1"/>
  </cols>
  <sheetData>
    <row r="1" spans="1:10" ht="12.75">
      <c r="A1" s="9" t="str">
        <f>Notes!A1</f>
        <v>n°etudiant</v>
      </c>
      <c r="B1" s="9" t="str">
        <f>Notes!B1</f>
        <v>NOM</v>
      </c>
      <c r="C1" s="9" t="str">
        <f>Notes!C1</f>
        <v>Prénom</v>
      </c>
      <c r="D1" t="s">
        <v>34</v>
      </c>
      <c r="E1" t="s">
        <v>35</v>
      </c>
      <c r="F1" t="s">
        <v>36</v>
      </c>
      <c r="G1" t="s">
        <v>37</v>
      </c>
      <c r="J1" s="10" t="s">
        <v>3</v>
      </c>
    </row>
    <row r="2" spans="1:10" ht="12.75">
      <c r="A2" s="9">
        <f>IF(Notes!A2="","-",Notes!A2)</f>
        <v>10273714</v>
      </c>
      <c r="B2" s="9" t="str">
        <f>IF(Notes!B2="","-",Notes!B2)</f>
        <v>AMROUN</v>
      </c>
      <c r="C2" s="9" t="str">
        <f>IF(Notes!C2="","-",Notes!C2)</f>
        <v>Mohand</v>
      </c>
      <c r="D2" t="s">
        <v>26</v>
      </c>
      <c r="E2" t="s">
        <v>26</v>
      </c>
      <c r="F2" t="s">
        <v>26</v>
      </c>
      <c r="G2" t="s">
        <v>26</v>
      </c>
      <c r="H2" t="s">
        <v>26</v>
      </c>
      <c r="J2" s="10">
        <f>(SUM(D2:I2)/J$20)*20</f>
        <v>0</v>
      </c>
    </row>
    <row r="3" spans="1:10" ht="12.75">
      <c r="A3" s="9">
        <f>IF(Notes!A3="","-",Notes!A3)</f>
        <v>11294698</v>
      </c>
      <c r="B3" s="9" t="str">
        <f>IF(Notes!B3="","-",Notes!B3)</f>
        <v>CHU</v>
      </c>
      <c r="C3" s="9" t="str">
        <f>IF(Notes!C3="","-",Notes!C3)</f>
        <v>Xi</v>
      </c>
      <c r="D3">
        <v>1</v>
      </c>
      <c r="E3">
        <v>1</v>
      </c>
      <c r="F3">
        <v>1</v>
      </c>
      <c r="G3">
        <v>1</v>
      </c>
      <c r="H3" t="s">
        <v>26</v>
      </c>
      <c r="J3" s="10">
        <f aca="true" t="shared" si="0" ref="J3:J19">(SUM(D3:I3)/J$20)*20</f>
        <v>20</v>
      </c>
    </row>
    <row r="4" spans="1:10" ht="12.75">
      <c r="A4" s="9">
        <f>IF(Notes!A4="","-",Notes!A4)</f>
        <v>245465</v>
      </c>
      <c r="B4" s="9" t="str">
        <f>IF(Notes!B4="","-",Notes!B4)</f>
        <v>DOGONENDJE</v>
      </c>
      <c r="C4" s="9" t="str">
        <f>IF(Notes!C4="","-",Notes!C4)</f>
        <v>Madeleine</v>
      </c>
      <c r="D4">
        <v>1</v>
      </c>
      <c r="E4">
        <v>1</v>
      </c>
      <c r="F4">
        <v>1</v>
      </c>
      <c r="G4">
        <v>1</v>
      </c>
      <c r="H4" t="s">
        <v>26</v>
      </c>
      <c r="J4" s="10">
        <f t="shared" si="0"/>
        <v>20</v>
      </c>
    </row>
    <row r="5" spans="1:10" ht="12.75">
      <c r="A5" s="9">
        <f>IF(Notes!A5="","-",Notes!A5)</f>
        <v>10277183</v>
      </c>
      <c r="B5" s="9" t="str">
        <f>IF(Notes!B5="","-",Notes!B5)</f>
        <v>ECHATA</v>
      </c>
      <c r="C5" s="9" t="str">
        <f>IF(Notes!C5="","-",Notes!C5)</f>
        <v>Mchangama</v>
      </c>
      <c r="D5" t="s">
        <v>26</v>
      </c>
      <c r="E5" t="s">
        <v>26</v>
      </c>
      <c r="F5" t="s">
        <v>26</v>
      </c>
      <c r="G5" t="s">
        <v>26</v>
      </c>
      <c r="H5" t="s">
        <v>26</v>
      </c>
      <c r="J5" s="10">
        <f t="shared" si="0"/>
        <v>0</v>
      </c>
    </row>
    <row r="6" spans="1:10" ht="12.75">
      <c r="A6" s="9">
        <f>IF(Notes!A6="","-",Notes!A6)</f>
        <v>247232</v>
      </c>
      <c r="B6" s="9" t="str">
        <f>IF(Notes!B6="","-",Notes!B6)</f>
        <v>FRANCIS</v>
      </c>
      <c r="C6" s="9" t="str">
        <f>IF(Notes!C6="","-",Notes!C6)</f>
        <v>Cyril</v>
      </c>
      <c r="D6">
        <v>1</v>
      </c>
      <c r="E6">
        <v>1</v>
      </c>
      <c r="F6" t="s">
        <v>26</v>
      </c>
      <c r="G6" t="s">
        <v>26</v>
      </c>
      <c r="H6" t="s">
        <v>26</v>
      </c>
      <c r="J6" s="10">
        <f t="shared" si="0"/>
        <v>10</v>
      </c>
    </row>
    <row r="7" spans="1:10" ht="12.75">
      <c r="A7" s="9">
        <f>IF(Notes!A7="","-",Notes!A7)</f>
        <v>257789</v>
      </c>
      <c r="B7" s="9" t="str">
        <f>IF(Notes!B7="","-",Notes!B7)</f>
        <v>GERGAUD</v>
      </c>
      <c r="C7" s="9" t="str">
        <f>IF(Notes!C7="","-",Notes!C7)</f>
        <v>Vandevi</v>
      </c>
      <c r="D7" t="s">
        <v>26</v>
      </c>
      <c r="E7" t="s">
        <v>26</v>
      </c>
      <c r="F7" t="s">
        <v>26</v>
      </c>
      <c r="G7" t="s">
        <v>26</v>
      </c>
      <c r="H7" t="s">
        <v>26</v>
      </c>
      <c r="J7" s="10">
        <f t="shared" si="0"/>
        <v>0</v>
      </c>
    </row>
    <row r="8" spans="1:10" ht="12.75">
      <c r="A8" s="9">
        <f>IF(Notes!A8="","-",Notes!A8)</f>
        <v>255678</v>
      </c>
      <c r="B8" s="9" t="str">
        <f>IF(Notes!B8="","-",Notes!B8)</f>
        <v>LEFEVRE</v>
      </c>
      <c r="C8" s="9" t="str">
        <f>IF(Notes!C8="","-",Notes!C8)</f>
        <v>Sophie</v>
      </c>
      <c r="D8" t="s">
        <v>26</v>
      </c>
      <c r="E8" t="s">
        <v>26</v>
      </c>
      <c r="F8" t="s">
        <v>26</v>
      </c>
      <c r="G8" t="s">
        <v>26</v>
      </c>
      <c r="H8" t="s">
        <v>26</v>
      </c>
      <c r="J8" s="10">
        <f t="shared" si="0"/>
        <v>0</v>
      </c>
    </row>
    <row r="9" spans="1:10" ht="12.75">
      <c r="A9" s="9">
        <f>IF(Notes!A9="","-",Notes!A9)</f>
        <v>256057</v>
      </c>
      <c r="B9" s="9" t="str">
        <f>IF(Notes!B9="","-",Notes!B9)</f>
        <v>MAYEUR</v>
      </c>
      <c r="C9" s="9" t="str">
        <f>IF(Notes!C9="","-",Notes!C9)</f>
        <v>Teddy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J9" s="10">
        <f t="shared" si="0"/>
        <v>0</v>
      </c>
    </row>
    <row r="10" spans="1:10" ht="12.75">
      <c r="A10" s="9">
        <f>IF(Notes!A10="","-",Notes!A10)</f>
        <v>10270877</v>
      </c>
      <c r="B10" s="9" t="str">
        <f>IF(Notes!B10="","-",Notes!B10)</f>
        <v>MORIN</v>
      </c>
      <c r="C10" s="9" t="str">
        <f>IF(Notes!C10="","-",Notes!C10)</f>
        <v>Isabelle</v>
      </c>
      <c r="D10">
        <v>1</v>
      </c>
      <c r="E10">
        <v>1</v>
      </c>
      <c r="F10">
        <v>1</v>
      </c>
      <c r="G10">
        <v>1</v>
      </c>
      <c r="H10" t="s">
        <v>26</v>
      </c>
      <c r="J10" s="10">
        <f t="shared" si="0"/>
        <v>20</v>
      </c>
    </row>
    <row r="11" spans="1:10" ht="12.75">
      <c r="A11" s="9">
        <f>IF(Notes!A11="","-",Notes!A11)</f>
        <v>250833</v>
      </c>
      <c r="B11" s="9" t="str">
        <f>IF(Notes!B11="","-",Notes!B11)</f>
        <v>REAM</v>
      </c>
      <c r="C11" s="9" t="str">
        <f>IF(Notes!C11="","-",Notes!C11)</f>
        <v>Fyscillia</v>
      </c>
      <c r="D11" t="s">
        <v>26</v>
      </c>
      <c r="E11">
        <v>1</v>
      </c>
      <c r="F11">
        <v>1</v>
      </c>
      <c r="G11">
        <v>1</v>
      </c>
      <c r="H11" t="s">
        <v>26</v>
      </c>
      <c r="J11" s="10">
        <f t="shared" si="0"/>
        <v>15</v>
      </c>
    </row>
    <row r="12" spans="1:10" ht="12.75">
      <c r="A12" s="9">
        <f>IF(Notes!A12="","-",Notes!A12)</f>
        <v>255688</v>
      </c>
      <c r="B12" s="9" t="str">
        <f>IF(Notes!B12="","-",Notes!B12)</f>
        <v>THEOBALD</v>
      </c>
      <c r="C12" s="9" t="str">
        <f>IF(Notes!C12="","-",Notes!C12)</f>
        <v>Jessica</v>
      </c>
      <c r="D12" t="s">
        <v>26</v>
      </c>
      <c r="E12" t="s">
        <v>26</v>
      </c>
      <c r="F12" t="s">
        <v>26</v>
      </c>
      <c r="G12" t="s">
        <v>26</v>
      </c>
      <c r="H12" t="s">
        <v>26</v>
      </c>
      <c r="J12" s="10">
        <f t="shared" si="0"/>
        <v>0</v>
      </c>
    </row>
    <row r="13" spans="1:10" ht="12.75">
      <c r="A13" s="9" t="str">
        <f>IF(Notes!A16="","-",Notes!A16)</f>
        <v>-</v>
      </c>
      <c r="B13" s="9" t="str">
        <f>IF(Notes!B16="","-",Notes!B16)</f>
        <v>-</v>
      </c>
      <c r="C13" s="9" t="str">
        <f>IF(Notes!C16="","-",Notes!C16)</f>
        <v>-</v>
      </c>
      <c r="D13" t="s">
        <v>26</v>
      </c>
      <c r="E13" t="s">
        <v>26</v>
      </c>
      <c r="F13" t="s">
        <v>26</v>
      </c>
      <c r="G13" t="s">
        <v>26</v>
      </c>
      <c r="H13" t="s">
        <v>26</v>
      </c>
      <c r="J13" s="10">
        <f t="shared" si="0"/>
        <v>0</v>
      </c>
    </row>
    <row r="14" spans="1:10" ht="12.75">
      <c r="A14" s="9" t="str">
        <f>IF(Notes!A17="","-",Notes!A17)</f>
        <v>-</v>
      </c>
      <c r="B14" s="9" t="str">
        <f>IF(Notes!B17="","-",Notes!B17)</f>
        <v>-</v>
      </c>
      <c r="C14" s="9" t="str">
        <f>IF(Notes!C17="","-",Notes!C17)</f>
        <v>-</v>
      </c>
      <c r="D14" t="s">
        <v>26</v>
      </c>
      <c r="E14" t="s">
        <v>26</v>
      </c>
      <c r="F14" t="s">
        <v>26</v>
      </c>
      <c r="G14" t="s">
        <v>26</v>
      </c>
      <c r="H14" t="s">
        <v>26</v>
      </c>
      <c r="J14" s="10">
        <f t="shared" si="0"/>
        <v>0</v>
      </c>
    </row>
    <row r="15" spans="1:10" ht="12.75">
      <c r="A15" s="9" t="str">
        <f>IF(Notes!A18="","-",Notes!A18)</f>
        <v>-</v>
      </c>
      <c r="B15" s="9" t="str">
        <f>IF(Notes!B18="","-",Notes!B18)</f>
        <v>-</v>
      </c>
      <c r="C15" s="9" t="str">
        <f>IF(Notes!C18="","-",Notes!C18)</f>
        <v>-</v>
      </c>
      <c r="D15" t="s">
        <v>26</v>
      </c>
      <c r="E15" t="s">
        <v>26</v>
      </c>
      <c r="F15" t="s">
        <v>26</v>
      </c>
      <c r="G15" t="s">
        <v>26</v>
      </c>
      <c r="H15" t="s">
        <v>26</v>
      </c>
      <c r="J15" s="10">
        <f t="shared" si="0"/>
        <v>0</v>
      </c>
    </row>
    <row r="16" spans="1:10" ht="12.75">
      <c r="A16" s="9" t="str">
        <f>IF(Notes!A19="","-",Notes!A19)</f>
        <v>-</v>
      </c>
      <c r="B16" s="9" t="str">
        <f>IF(Notes!B19="","-",Notes!B19)</f>
        <v>-</v>
      </c>
      <c r="C16" s="9" t="str">
        <f>IF(Notes!C19="","-",Notes!C19)</f>
        <v>-</v>
      </c>
      <c r="D16" t="s">
        <v>26</v>
      </c>
      <c r="E16" t="s">
        <v>26</v>
      </c>
      <c r="F16" t="s">
        <v>26</v>
      </c>
      <c r="G16" t="s">
        <v>26</v>
      </c>
      <c r="H16" t="s">
        <v>26</v>
      </c>
      <c r="J16" s="10">
        <f t="shared" si="0"/>
        <v>0</v>
      </c>
    </row>
    <row r="17" spans="1:10" ht="12.75">
      <c r="A17" s="9" t="str">
        <f>IF(Notes!A20="","-",Notes!A20)</f>
        <v>-</v>
      </c>
      <c r="B17" s="9" t="str">
        <f>IF(Notes!B20="","-",Notes!B20)</f>
        <v>-</v>
      </c>
      <c r="C17" s="9" t="str">
        <f>IF(Notes!C20="","-",Notes!C20)</f>
        <v>-</v>
      </c>
      <c r="D17" t="s">
        <v>26</v>
      </c>
      <c r="E17" t="s">
        <v>26</v>
      </c>
      <c r="F17" t="s">
        <v>26</v>
      </c>
      <c r="G17" t="s">
        <v>26</v>
      </c>
      <c r="H17" t="s">
        <v>26</v>
      </c>
      <c r="J17" s="10">
        <f t="shared" si="0"/>
        <v>0</v>
      </c>
    </row>
    <row r="18" spans="1:10" ht="12.75">
      <c r="A18" s="9" t="str">
        <f>IF(Notes!A21="","-",Notes!A21)</f>
        <v>-</v>
      </c>
      <c r="B18" s="9" t="str">
        <f>IF(Notes!B21="","-",Notes!B21)</f>
        <v>-</v>
      </c>
      <c r="C18" s="9" t="str">
        <f>IF(Notes!C21="","-",Notes!C21)</f>
        <v>-</v>
      </c>
      <c r="D18" t="s">
        <v>26</v>
      </c>
      <c r="E18" t="s">
        <v>26</v>
      </c>
      <c r="F18" t="s">
        <v>26</v>
      </c>
      <c r="G18" t="s">
        <v>26</v>
      </c>
      <c r="H18" t="s">
        <v>26</v>
      </c>
      <c r="J18" s="10">
        <f t="shared" si="0"/>
        <v>0</v>
      </c>
    </row>
    <row r="19" spans="1:10" ht="12.75">
      <c r="A19" s="9" t="str">
        <f>IF(Notes!A22="","-",Notes!A22)</f>
        <v>-</v>
      </c>
      <c r="B19" s="9" t="str">
        <f>IF(Notes!B22="","-",Notes!B22)</f>
        <v>-</v>
      </c>
      <c r="C19" s="9" t="str">
        <f>IF(Notes!C22="","-",Notes!C22)</f>
        <v>-</v>
      </c>
      <c r="D19" t="s">
        <v>26</v>
      </c>
      <c r="E19" t="s">
        <v>26</v>
      </c>
      <c r="F19" t="s">
        <v>26</v>
      </c>
      <c r="G19" t="s">
        <v>26</v>
      </c>
      <c r="H19" t="s">
        <v>26</v>
      </c>
      <c r="J19" s="10">
        <f t="shared" si="0"/>
        <v>0</v>
      </c>
    </row>
    <row r="20" spans="3:10" ht="12.75">
      <c r="C20" s="7" t="s">
        <v>25</v>
      </c>
      <c r="D20" s="10">
        <v>1</v>
      </c>
      <c r="E20" s="22">
        <v>1</v>
      </c>
      <c r="F20" s="22">
        <v>1</v>
      </c>
      <c r="G20" s="10">
        <v>1</v>
      </c>
      <c r="H20" s="10"/>
      <c r="I20" s="10"/>
      <c r="J20" s="21">
        <f>SUM(D20:G20)</f>
        <v>4</v>
      </c>
    </row>
    <row r="21" spans="3:10" ht="12.75">
      <c r="C21" t="s">
        <v>9</v>
      </c>
      <c r="D21">
        <f>COUNT(D$3:D$19)</f>
        <v>4</v>
      </c>
      <c r="E21">
        <f>COUNT(E$3:E$19)</f>
        <v>5</v>
      </c>
      <c r="F21">
        <f>COUNT(F$3:F$19)</f>
        <v>4</v>
      </c>
      <c r="G21">
        <f>COUNT(G$3:G$19)</f>
        <v>4</v>
      </c>
      <c r="H21">
        <f>COUNT(H$3:H$19)</f>
        <v>0</v>
      </c>
      <c r="J21">
        <f>COUNT(J$3:J$19)</f>
        <v>17</v>
      </c>
    </row>
    <row r="22" spans="3:10" ht="12.75">
      <c r="C22" t="s">
        <v>10</v>
      </c>
      <c r="D22" s="10">
        <f>AVERAGE(D$3:D$19)</f>
        <v>1</v>
      </c>
      <c r="E22" s="10">
        <f>AVERAGE(E$3:E$19)</f>
        <v>1</v>
      </c>
      <c r="F22" s="10">
        <f>AVERAGE(F$3:F$19)</f>
        <v>1</v>
      </c>
      <c r="G22" s="10">
        <f>AVERAGE(G$3:G$19)</f>
        <v>1</v>
      </c>
      <c r="H22" s="10" t="e">
        <f>AVERAGE(H$3:H$19)</f>
        <v>#DIV/0!</v>
      </c>
      <c r="I22" s="10"/>
      <c r="J22" s="10">
        <f>AVERAGE(J$3:J$19)</f>
        <v>5</v>
      </c>
    </row>
    <row r="23" spans="3:10" ht="12.75">
      <c r="C23" t="s">
        <v>11</v>
      </c>
      <c r="D23" s="10">
        <f>MIN(D$3:D$19)</f>
        <v>1</v>
      </c>
      <c r="E23" s="10">
        <f>MIN(E$3:E$19)</f>
        <v>1</v>
      </c>
      <c r="F23" s="10">
        <f>MIN(F$3:F$19)</f>
        <v>1</v>
      </c>
      <c r="G23" s="10">
        <f>MIN(G$3:G$19)</f>
        <v>1</v>
      </c>
      <c r="H23" s="10">
        <f>MIN(H$3:H$19)</f>
        <v>0</v>
      </c>
      <c r="I23" s="10"/>
      <c r="J23" s="10">
        <f>MIN(J$3:J$19)</f>
        <v>0</v>
      </c>
    </row>
    <row r="24" spans="3:10" ht="12.75">
      <c r="C24" t="s">
        <v>12</v>
      </c>
      <c r="D24" s="10">
        <f>QUARTILE(D4:D19,1)</f>
        <v>1</v>
      </c>
      <c r="E24" s="10">
        <f>QUARTILE(E4:E19,1)</f>
        <v>1</v>
      </c>
      <c r="F24" s="10">
        <f>QUARTILE(F4:F19,1)</f>
        <v>1</v>
      </c>
      <c r="G24" s="10">
        <f>QUARTILE(G4:G19,1)</f>
        <v>1</v>
      </c>
      <c r="H24" s="10" t="e">
        <f>QUARTILE(H4:H19,1)</f>
        <v>#NUM!</v>
      </c>
      <c r="I24" s="10"/>
      <c r="J24" s="10">
        <f>QUARTILE(J4:J19,1)</f>
        <v>0</v>
      </c>
    </row>
    <row r="25" spans="3:10" ht="12.75">
      <c r="C25" t="s">
        <v>13</v>
      </c>
      <c r="D25" s="10">
        <f>MEDIAN(D$3:D$19)</f>
        <v>1</v>
      </c>
      <c r="E25" s="10">
        <f>MEDIAN(E$3:E$19)</f>
        <v>1</v>
      </c>
      <c r="F25" s="10">
        <f>MEDIAN(F$3:F$19)</f>
        <v>1</v>
      </c>
      <c r="G25" s="10">
        <f>MEDIAN(G$3:G$19)</f>
        <v>1</v>
      </c>
      <c r="H25" s="10" t="e">
        <f>MEDIAN(H$3:H$19)</f>
        <v>#NUM!</v>
      </c>
      <c r="I25" s="10"/>
      <c r="J25" s="10">
        <f>MEDIAN(J$3:J$19)</f>
        <v>0</v>
      </c>
    </row>
    <row r="26" spans="3:10" ht="12.75">
      <c r="C26" t="s">
        <v>14</v>
      </c>
      <c r="D26" s="10">
        <f>QUARTILE(D4:D19,3)</f>
        <v>1</v>
      </c>
      <c r="E26" s="10">
        <f>QUARTILE(E4:E19,3)</f>
        <v>1</v>
      </c>
      <c r="F26" s="10">
        <f>QUARTILE(F4:F19,3)</f>
        <v>1</v>
      </c>
      <c r="G26" s="10">
        <f>QUARTILE(G4:G19,3)</f>
        <v>1</v>
      </c>
      <c r="H26" s="10" t="e">
        <f>QUARTILE(H4:H19,3)</f>
        <v>#NUM!</v>
      </c>
      <c r="I26" s="10"/>
      <c r="J26" s="10">
        <f>QUARTILE(J4:J19,3)</f>
        <v>2.5</v>
      </c>
    </row>
    <row r="27" spans="3:10" ht="12.75">
      <c r="C27" t="s">
        <v>15</v>
      </c>
      <c r="D27" s="10">
        <f>MAX(D$3:D$19)</f>
        <v>1</v>
      </c>
      <c r="E27" s="10">
        <f>MAX(E$3:E$19)</f>
        <v>1</v>
      </c>
      <c r="F27" s="10">
        <f>MAX(F$3:F$19)</f>
        <v>1</v>
      </c>
      <c r="G27" s="10">
        <f>MAX(G$3:G$19)</f>
        <v>1</v>
      </c>
      <c r="H27" s="10">
        <f>MAX(H$3:H$19)</f>
        <v>0</v>
      </c>
      <c r="I27" s="10"/>
      <c r="J27" s="10">
        <f>MAX(J$3:J$19)</f>
        <v>20</v>
      </c>
    </row>
    <row r="28" spans="4:10" ht="12.75">
      <c r="D28" s="10"/>
      <c r="E28" s="10"/>
      <c r="F28" s="10"/>
      <c r="G28" s="10"/>
      <c r="H28" s="10"/>
      <c r="I28" s="10"/>
      <c r="J28" s="10"/>
    </row>
    <row r="29" ht="12.75">
      <c r="E29" s="20" t="s">
        <v>44</v>
      </c>
    </row>
  </sheetData>
  <sheetProtection/>
  <printOptions gridLines="1"/>
  <pageMargins left="0.7874015748031497" right="0.7874015748031497" top="1.299212598425197" bottom="0.7086614173228347" header="0.5118110236220472" footer="0.5118110236220472"/>
  <pageSetup orientation="landscape" paperSize="9" r:id="rId1"/>
  <headerFooter alignWithMargins="0">
    <oddHeader>&amp;CEC de Vincent GODARD
Télédétection
Code : ?????
2e semestre 2010/2011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 topLeftCell="A1">
      <selection activeCell="A1" sqref="A1"/>
    </sheetView>
  </sheetViews>
  <sheetFormatPr defaultColWidth="11.00390625" defaultRowHeight="12.75"/>
  <cols>
    <col min="2" max="2" width="20.00390625" style="0" customWidth="1"/>
    <col min="3" max="3" width="13.125" style="0" customWidth="1"/>
    <col min="4" max="9" width="6.375" style="0" customWidth="1"/>
  </cols>
  <sheetData>
    <row r="1" spans="1:10" ht="12.75">
      <c r="A1" s="9" t="str">
        <f>Notes!A1</f>
        <v>n°etudiant</v>
      </c>
      <c r="B1" s="9" t="str">
        <f>Notes!B1</f>
        <v>NOM</v>
      </c>
      <c r="C1" s="9" t="str">
        <f>Notes!C1</f>
        <v>Prénom</v>
      </c>
      <c r="D1" t="s">
        <v>34</v>
      </c>
      <c r="E1" t="s">
        <v>35</v>
      </c>
      <c r="F1" t="s">
        <v>36</v>
      </c>
      <c r="G1" t="s">
        <v>37</v>
      </c>
      <c r="J1" s="10" t="s">
        <v>3</v>
      </c>
    </row>
    <row r="2" spans="1:10" ht="12.75">
      <c r="A2" s="9">
        <f>IF(Notes!A2="","-",Notes!A2)</f>
        <v>10273714</v>
      </c>
      <c r="B2" s="9" t="str">
        <f>IF(Notes!B2="","-",Notes!B2)</f>
        <v>AMROUN</v>
      </c>
      <c r="C2" s="9" t="str">
        <f>IF(Notes!C2="","-",Notes!C2)</f>
        <v>Mohand</v>
      </c>
      <c r="D2" t="str">
        <f>IF(DélaisFG!D2="-","-",DélaisFG!D2*0)</f>
        <v>-</v>
      </c>
      <c r="E2" t="str">
        <f>IF(DélaisFG!E2="-","-",DélaisFG!E2*0)</f>
        <v>-</v>
      </c>
      <c r="F2" t="str">
        <f>IF(DélaisFG!F2="-","-",DélaisFG!F2*0)</f>
        <v>-</v>
      </c>
      <c r="G2" t="str">
        <f>IF(DélaisFG!G2="-","-",DélaisFG!G2*0)</f>
        <v>-</v>
      </c>
      <c r="J2" s="10">
        <f>(SUM(D2:I2)/J$20)*20</f>
        <v>0</v>
      </c>
    </row>
    <row r="3" spans="1:10" ht="12.75">
      <c r="A3" s="9">
        <f>IF(Notes!A3="","-",Notes!A3)</f>
        <v>11294698</v>
      </c>
      <c r="B3" s="9" t="str">
        <f>IF(Notes!B3="","-",Notes!B3)</f>
        <v>CHU</v>
      </c>
      <c r="C3" s="9" t="str">
        <f>IF(Notes!C3="","-",Notes!C3)</f>
        <v>Xi</v>
      </c>
      <c r="D3">
        <f>IF(DélaisFG!D3="-","-",DélaisFG!D3*3)</f>
        <v>3</v>
      </c>
      <c r="E3">
        <f>IF(DélaisFG!E3="-","-",DélaisFG!E3*5)</f>
        <v>5</v>
      </c>
      <c r="F3">
        <f>IF(DélaisFG!F3="-","-",DélaisFG!F3*5)</f>
        <v>5</v>
      </c>
      <c r="G3">
        <f>IF(DélaisFG!G3="-","-",DélaisFG!G3*5)</f>
        <v>5</v>
      </c>
      <c r="J3" s="10">
        <f aca="true" t="shared" si="0" ref="J3:J13">(SUM(D3:I3)/J$20)*20</f>
        <v>18</v>
      </c>
    </row>
    <row r="4" spans="1:10" ht="12.75">
      <c r="A4" s="9">
        <f>IF(Notes!A4="","-",Notes!A4)</f>
        <v>245465</v>
      </c>
      <c r="B4" s="9" t="str">
        <f>IF(Notes!B4="","-",Notes!B4)</f>
        <v>DOGONENDJE</v>
      </c>
      <c r="C4" s="9" t="str">
        <f>IF(Notes!C4="","-",Notes!C4)</f>
        <v>Madeleine</v>
      </c>
      <c r="D4">
        <f>IF(DélaisFG!D4="-","-",DélaisFG!D4*2)</f>
        <v>2</v>
      </c>
      <c r="E4">
        <f>IF(DélaisFG!E4="-","-",DélaisFG!E4*5)</f>
        <v>5</v>
      </c>
      <c r="F4">
        <f>IF(DélaisFG!F4="-","-",DélaisFG!F4*3)</f>
        <v>3</v>
      </c>
      <c r="G4">
        <f>IF(DélaisFG!G4="-","-",DélaisFG!G4*5)</f>
        <v>5</v>
      </c>
      <c r="J4" s="10">
        <f t="shared" si="0"/>
        <v>15</v>
      </c>
    </row>
    <row r="5" spans="1:10" ht="12.75">
      <c r="A5" s="9">
        <f>IF(Notes!A5="","-",Notes!A5)</f>
        <v>10277183</v>
      </c>
      <c r="B5" s="9" t="str">
        <f>IF(Notes!B5="","-",Notes!B5)</f>
        <v>ECHATA</v>
      </c>
      <c r="C5" s="9" t="str">
        <f>IF(Notes!C5="","-",Notes!C5)</f>
        <v>Mchangama</v>
      </c>
      <c r="D5" t="str">
        <f>IF(DélaisFG!D5="-","-",DélaisFG!D5*0)</f>
        <v>-</v>
      </c>
      <c r="E5" t="str">
        <f>IF(DélaisFG!E5="-","-",DélaisFG!E5*0)</f>
        <v>-</v>
      </c>
      <c r="F5" t="str">
        <f>IF(DélaisFG!F5="-","-",DélaisFG!F5*0)</f>
        <v>-</v>
      </c>
      <c r="G5" t="str">
        <f>IF(DélaisFG!G5="-","-",DélaisFG!G5*0)</f>
        <v>-</v>
      </c>
      <c r="J5" s="10">
        <f t="shared" si="0"/>
        <v>0</v>
      </c>
    </row>
    <row r="6" spans="1:10" ht="12.75">
      <c r="A6" s="9">
        <f>IF(Notes!A6="","-",Notes!A6)</f>
        <v>247232</v>
      </c>
      <c r="B6" s="9" t="str">
        <f>IF(Notes!B6="","-",Notes!B6)</f>
        <v>FRANCIS</v>
      </c>
      <c r="C6" s="9" t="str">
        <f>IF(Notes!C6="","-",Notes!C6)</f>
        <v>Cyril</v>
      </c>
      <c r="D6">
        <f>IF(DélaisFG!D6="-","-",DélaisFG!D6*4)</f>
        <v>4</v>
      </c>
      <c r="E6">
        <f>IF(DélaisFG!E6="-","-",DélaisFG!E6*5)</f>
        <v>5</v>
      </c>
      <c r="F6" t="str">
        <f>IF(DélaisFG!F6="-","-",DélaisFG!F6*0)</f>
        <v>-</v>
      </c>
      <c r="G6" t="str">
        <f>IF(DélaisFG!G6="-","-",DélaisFG!G6*0)</f>
        <v>-</v>
      </c>
      <c r="J6" s="10">
        <f t="shared" si="0"/>
        <v>9</v>
      </c>
    </row>
    <row r="7" spans="1:10" ht="12.75">
      <c r="A7" s="9">
        <f>IF(Notes!A7="","-",Notes!A7)</f>
        <v>257789</v>
      </c>
      <c r="B7" s="9" t="str">
        <f>IF(Notes!B7="","-",Notes!B7)</f>
        <v>GERGAUD</v>
      </c>
      <c r="C7" s="9" t="str">
        <f>IF(Notes!C7="","-",Notes!C7)</f>
        <v>Vandevi</v>
      </c>
      <c r="D7" t="str">
        <f>IF(DélaisFG!D7="-","-",DélaisFG!D7*0)</f>
        <v>-</v>
      </c>
      <c r="E7" t="str">
        <f>IF(DélaisFG!E7="-","-",DélaisFG!E7*0)</f>
        <v>-</v>
      </c>
      <c r="F7" t="str">
        <f>IF(DélaisFG!F7="-","-",DélaisFG!F7*0)</f>
        <v>-</v>
      </c>
      <c r="G7" t="str">
        <f>IF(DélaisFG!G7="-","-",DélaisFG!G7*0)</f>
        <v>-</v>
      </c>
      <c r="J7" s="10">
        <f t="shared" si="0"/>
        <v>0</v>
      </c>
    </row>
    <row r="8" spans="1:10" ht="12.75">
      <c r="A8" s="9">
        <f>IF(Notes!A8="","-",Notes!A8)</f>
        <v>255678</v>
      </c>
      <c r="B8" s="9" t="str">
        <f>IF(Notes!B8="","-",Notes!B8)</f>
        <v>LEFEVRE</v>
      </c>
      <c r="C8" s="9" t="str">
        <f>IF(Notes!C8="","-",Notes!C8)</f>
        <v>Sophie</v>
      </c>
      <c r="D8" t="str">
        <f>IF(DélaisFG!D8="-","-",DélaisFG!D8*0)</f>
        <v>-</v>
      </c>
      <c r="E8" t="str">
        <f>IF(DélaisFG!E8="-","-",DélaisFG!E8*0)</f>
        <v>-</v>
      </c>
      <c r="F8" t="str">
        <f>IF(DélaisFG!F8="-","-",DélaisFG!F8*0)</f>
        <v>-</v>
      </c>
      <c r="G8" t="str">
        <f>IF(DélaisFG!G8="-","-",DélaisFG!G8*0)</f>
        <v>-</v>
      </c>
      <c r="J8" s="10">
        <f t="shared" si="0"/>
        <v>0</v>
      </c>
    </row>
    <row r="9" spans="1:10" ht="12.75">
      <c r="A9" s="9">
        <f>IF(Notes!A9="","-",Notes!A9)</f>
        <v>256057</v>
      </c>
      <c r="B9" s="9" t="str">
        <f>IF(Notes!B9="","-",Notes!B9)</f>
        <v>MAYEUR</v>
      </c>
      <c r="C9" s="9" t="str">
        <f>IF(Notes!C9="","-",Notes!C9)</f>
        <v>Teddy</v>
      </c>
      <c r="D9" t="str">
        <f>IF(DélaisFG!D9="-","-",DélaisFG!D9*0)</f>
        <v>-</v>
      </c>
      <c r="E9" t="str">
        <f>IF(DélaisFG!E9="-","-",DélaisFG!E9*0)</f>
        <v>-</v>
      </c>
      <c r="F9" t="str">
        <f>IF(DélaisFG!F9="-","-",DélaisFG!F9*0)</f>
        <v>-</v>
      </c>
      <c r="G9" t="str">
        <f>IF(DélaisFG!G9="-","-",DélaisFG!G9*0)</f>
        <v>-</v>
      </c>
      <c r="J9" s="10">
        <f t="shared" si="0"/>
        <v>0</v>
      </c>
    </row>
    <row r="10" spans="1:10" ht="12.75">
      <c r="A10" s="9">
        <f>IF(Notes!A10="","-",Notes!A10)</f>
        <v>10270877</v>
      </c>
      <c r="B10" s="9" t="str">
        <f>IF(Notes!B10="","-",Notes!B10)</f>
        <v>MORIN</v>
      </c>
      <c r="C10" s="9" t="str">
        <f>IF(Notes!C10="","-",Notes!C10)</f>
        <v>Isabelle</v>
      </c>
      <c r="D10">
        <f>IF(DélaisFG!D10="-","-",DélaisFG!D10*4)</f>
        <v>4</v>
      </c>
      <c r="E10">
        <f>IF(DélaisFG!E10="-","-",DélaisFG!E10*5)</f>
        <v>5</v>
      </c>
      <c r="F10">
        <f>IF(DélaisFG!F10="-","-",DélaisFG!F10*5)</f>
        <v>5</v>
      </c>
      <c r="G10">
        <f>IF(DélaisFG!G10="-","-",DélaisFG!G10*5)</f>
        <v>5</v>
      </c>
      <c r="J10" s="10">
        <f t="shared" si="0"/>
        <v>19</v>
      </c>
    </row>
    <row r="11" spans="1:10" ht="12.75">
      <c r="A11" s="9">
        <f>IF(Notes!A11="","-",Notes!A11)</f>
        <v>250833</v>
      </c>
      <c r="B11" s="9" t="str">
        <f>IF(Notes!B11="","-",Notes!B11)</f>
        <v>REAM</v>
      </c>
      <c r="C11" s="9" t="str">
        <f>IF(Notes!C11="","-",Notes!C11)</f>
        <v>Fyscillia</v>
      </c>
      <c r="D11" t="str">
        <f>IF(DélaisFG!D11="-","-",DélaisFG!D11*0)</f>
        <v>-</v>
      </c>
      <c r="E11">
        <f>IF(DélaisFG!E11="-","-",DélaisFG!E11*5)</f>
        <v>5</v>
      </c>
      <c r="F11">
        <f>IF(DélaisFG!F11="-","-",DélaisFG!F11*5)</f>
        <v>5</v>
      </c>
      <c r="G11">
        <f>IF(DélaisFG!G11="-","-",DélaisFG!G11*5)</f>
        <v>5</v>
      </c>
      <c r="J11" s="10">
        <f t="shared" si="0"/>
        <v>15</v>
      </c>
    </row>
    <row r="12" spans="1:10" ht="12.75">
      <c r="A12" s="9">
        <f>IF(Notes!A12="","-",Notes!A12)</f>
        <v>255688</v>
      </c>
      <c r="B12" s="9" t="str">
        <f>IF(Notes!B12="","-",Notes!B12)</f>
        <v>THEOBALD</v>
      </c>
      <c r="C12" s="9" t="str">
        <f>IF(Notes!C12="","-",Notes!C12)</f>
        <v>Jessica</v>
      </c>
      <c r="D12" t="str">
        <f>IF(DélaisFG!D12="-","-",DélaisFG!D12*0)</f>
        <v>-</v>
      </c>
      <c r="E12" t="str">
        <f>IF(DélaisFG!E12="-","-",DélaisFG!E12*0)</f>
        <v>-</v>
      </c>
      <c r="F12" t="str">
        <f>IF(DélaisFG!F12="-","-",DélaisFG!F12*0)</f>
        <v>-</v>
      </c>
      <c r="G12" t="str">
        <f>IF(DélaisFG!G12="-","-",DélaisFG!G12*0)</f>
        <v>-</v>
      </c>
      <c r="J12" s="10">
        <f t="shared" si="0"/>
        <v>0</v>
      </c>
    </row>
    <row r="13" spans="1:10" ht="12.75">
      <c r="A13" s="9" t="str">
        <f>IF(Notes!A13="","-",Notes!A13)</f>
        <v>-</v>
      </c>
      <c r="B13" s="9" t="str">
        <f>IF(Notes!B13="","-",Notes!B13)</f>
        <v>-</v>
      </c>
      <c r="C13" s="9" t="str">
        <f>IF(Notes!C13="","-",Notes!C13)</f>
        <v>-</v>
      </c>
      <c r="D13" t="str">
        <f>IF(DélaisFG!D13="-","-",DélaisFG!D13*0)</f>
        <v>-</v>
      </c>
      <c r="E13" t="str">
        <f>IF(DélaisFG!E13="-","-",DélaisFG!E13*0)</f>
        <v>-</v>
      </c>
      <c r="F13" t="str">
        <f>IF(DélaisFG!F13="-","-",DélaisFG!F13*0)</f>
        <v>-</v>
      </c>
      <c r="G13" t="str">
        <f>IF(DélaisFG!G13="-","-",DélaisFG!G13*0)</f>
        <v>-</v>
      </c>
      <c r="J13" s="10">
        <f t="shared" si="0"/>
        <v>0</v>
      </c>
    </row>
    <row r="14" spans="1:10" ht="12.75">
      <c r="A14" s="9" t="str">
        <f>IF(Notes!A17="","-",Notes!A17)</f>
        <v>-</v>
      </c>
      <c r="B14" s="9" t="str">
        <f>IF(Notes!B17="","-",Notes!B17)</f>
        <v>-</v>
      </c>
      <c r="C14" s="9" t="str">
        <f>IF(Notes!C17="","-",Notes!C17)</f>
        <v>-</v>
      </c>
      <c r="D14" t="str">
        <f>IF(DélaisFG!D14="-","-",DélaisFG!D14*0)</f>
        <v>-</v>
      </c>
      <c r="E14" t="str">
        <f>IF(DélaisFG!E14="-","-",DélaisFG!E14*0)</f>
        <v>-</v>
      </c>
      <c r="F14" t="str">
        <f>IF(DélaisFG!F14="-","-",DélaisFG!F14*0)</f>
        <v>-</v>
      </c>
      <c r="G14" t="str">
        <f>IF(DélaisFG!G14="-","-",DélaisFG!G14*0)</f>
        <v>-</v>
      </c>
      <c r="J14" s="10">
        <f aca="true" t="shared" si="1" ref="J14:J19">(SUM(D14:I14)/J$20)*20</f>
        <v>0</v>
      </c>
    </row>
    <row r="15" spans="1:10" ht="12.75">
      <c r="A15" s="9" t="str">
        <f>IF(Notes!A18="","-",Notes!A18)</f>
        <v>-</v>
      </c>
      <c r="B15" s="9" t="str">
        <f>IF(Notes!B18="","-",Notes!B18)</f>
        <v>-</v>
      </c>
      <c r="C15" s="9" t="str">
        <f>IF(Notes!C18="","-",Notes!C18)</f>
        <v>-</v>
      </c>
      <c r="D15" t="str">
        <f>IF(DélaisFG!D15="-","-",DélaisFG!D15*0)</f>
        <v>-</v>
      </c>
      <c r="E15" t="str">
        <f>IF(DélaisFG!E15="-","-",DélaisFG!E15*0)</f>
        <v>-</v>
      </c>
      <c r="F15" t="str">
        <f>IF(DélaisFG!F15="-","-",DélaisFG!F15*0)</f>
        <v>-</v>
      </c>
      <c r="G15" t="str">
        <f>IF(DélaisFG!G15="-","-",DélaisFG!G15*0)</f>
        <v>-</v>
      </c>
      <c r="J15" s="10">
        <f t="shared" si="1"/>
        <v>0</v>
      </c>
    </row>
    <row r="16" spans="1:10" ht="12.75">
      <c r="A16" s="9" t="str">
        <f>IF(Notes!A19="","-",Notes!A19)</f>
        <v>-</v>
      </c>
      <c r="B16" s="9" t="str">
        <f>IF(Notes!B19="","-",Notes!B19)</f>
        <v>-</v>
      </c>
      <c r="C16" s="9" t="str">
        <f>IF(Notes!C19="","-",Notes!C19)</f>
        <v>-</v>
      </c>
      <c r="D16" t="str">
        <f>IF(DélaisFG!D16="-","-",DélaisFG!D16*0)</f>
        <v>-</v>
      </c>
      <c r="E16" t="str">
        <f>IF(DélaisFG!E16="-","-",DélaisFG!E16*0)</f>
        <v>-</v>
      </c>
      <c r="F16" t="str">
        <f>IF(DélaisFG!F16="-","-",DélaisFG!F16*0)</f>
        <v>-</v>
      </c>
      <c r="G16" t="str">
        <f>IF(DélaisFG!G16="-","-",DélaisFG!G16*0)</f>
        <v>-</v>
      </c>
      <c r="J16" s="10">
        <f t="shared" si="1"/>
        <v>0</v>
      </c>
    </row>
    <row r="17" spans="1:10" ht="12.75">
      <c r="A17" s="9" t="str">
        <f>IF(Notes!A20="","-",Notes!A20)</f>
        <v>-</v>
      </c>
      <c r="B17" s="9" t="str">
        <f>IF(Notes!B20="","-",Notes!B20)</f>
        <v>-</v>
      </c>
      <c r="C17" s="9" t="str">
        <f>IF(Notes!C20="","-",Notes!C20)</f>
        <v>-</v>
      </c>
      <c r="D17" t="str">
        <f>IF(DélaisFG!D17="-","-",DélaisFG!D17*0)</f>
        <v>-</v>
      </c>
      <c r="E17" t="str">
        <f>IF(DélaisFG!E17="-","-",DélaisFG!E17*0)</f>
        <v>-</v>
      </c>
      <c r="F17" t="str">
        <f>IF(DélaisFG!F17="-","-",DélaisFG!F17*0)</f>
        <v>-</v>
      </c>
      <c r="G17" t="str">
        <f>IF(DélaisFG!G17="-","-",DélaisFG!G17*0)</f>
        <v>-</v>
      </c>
      <c r="J17" s="10">
        <f t="shared" si="1"/>
        <v>0</v>
      </c>
    </row>
    <row r="18" spans="1:10" ht="12.75">
      <c r="A18" s="9" t="str">
        <f>IF(Notes!A21="","-",Notes!A21)</f>
        <v>-</v>
      </c>
      <c r="B18" s="9" t="str">
        <f>IF(Notes!B21="","-",Notes!B21)</f>
        <v>-</v>
      </c>
      <c r="C18" s="9" t="str">
        <f>IF(Notes!C21="","-",Notes!C21)</f>
        <v>-</v>
      </c>
      <c r="D18" t="str">
        <f>IF(DélaisFG!D18="-","-",DélaisFG!D18*0)</f>
        <v>-</v>
      </c>
      <c r="E18" t="str">
        <f>IF(DélaisFG!E18="-","-",DélaisFG!E18*0)</f>
        <v>-</v>
      </c>
      <c r="F18" t="str">
        <f>IF(DélaisFG!F18="-","-",DélaisFG!F18*0)</f>
        <v>-</v>
      </c>
      <c r="G18" t="str">
        <f>IF(DélaisFG!G18="-","-",DélaisFG!G18*0)</f>
        <v>-</v>
      </c>
      <c r="J18" s="10">
        <f t="shared" si="1"/>
        <v>0</v>
      </c>
    </row>
    <row r="19" spans="1:10" ht="12.75">
      <c r="A19" s="9" t="str">
        <f>IF(Notes!A22="","-",Notes!A22)</f>
        <v>-</v>
      </c>
      <c r="B19" s="9" t="str">
        <f>IF(Notes!B22="","-",Notes!B22)</f>
        <v>-</v>
      </c>
      <c r="C19" s="9" t="str">
        <f>IF(Notes!C22="","-",Notes!C22)</f>
        <v>-</v>
      </c>
      <c r="D19" t="str">
        <f>IF(DélaisFG!D19="-","-",DélaisFG!D19*0)</f>
        <v>-</v>
      </c>
      <c r="E19" t="str">
        <f>IF(DélaisFG!E19="-","-",DélaisFG!E19*0)</f>
        <v>-</v>
      </c>
      <c r="F19" t="str">
        <f>IF(DélaisFG!F19="-","-",DélaisFG!F19*0)</f>
        <v>-</v>
      </c>
      <c r="G19" t="str">
        <f>IF(DélaisFG!G19="-","-",DélaisFG!G19*0)</f>
        <v>-</v>
      </c>
      <c r="J19" s="10">
        <f t="shared" si="1"/>
        <v>0</v>
      </c>
    </row>
    <row r="20" spans="3:10" ht="12.75">
      <c r="C20" s="7" t="s">
        <v>25</v>
      </c>
      <c r="D20" s="10">
        <v>5</v>
      </c>
      <c r="E20" s="22">
        <v>5</v>
      </c>
      <c r="F20" s="22">
        <v>5</v>
      </c>
      <c r="G20" s="10">
        <v>5</v>
      </c>
      <c r="H20" s="10"/>
      <c r="I20" s="10"/>
      <c r="J20" s="21">
        <f>SUM(D20:G20)</f>
        <v>20</v>
      </c>
    </row>
    <row r="21" spans="3:10" ht="12.75">
      <c r="C21" t="s">
        <v>9</v>
      </c>
      <c r="D21">
        <f>COUNT(D$3:D$19)</f>
        <v>4</v>
      </c>
      <c r="E21">
        <f>COUNT(E$3:E$19)</f>
        <v>5</v>
      </c>
      <c r="F21">
        <f>COUNT(F$3:F$19)</f>
        <v>4</v>
      </c>
      <c r="G21">
        <f>COUNT(G$3:G$19)</f>
        <v>4</v>
      </c>
      <c r="H21">
        <f>COUNT(H$3:H$19)</f>
        <v>0</v>
      </c>
      <c r="J21">
        <f>COUNT(J$3:J$19)</f>
        <v>17</v>
      </c>
    </row>
    <row r="22" spans="3:10" ht="12.75">
      <c r="C22" t="s">
        <v>10</v>
      </c>
      <c r="D22" s="10">
        <f>AVERAGE(D$3:D$19)</f>
        <v>3.25</v>
      </c>
      <c r="E22" s="10">
        <f>AVERAGE(E$3:E$19)</f>
        <v>5</v>
      </c>
      <c r="F22" s="10">
        <f>AVERAGE(F$3:F$19)</f>
        <v>4.5</v>
      </c>
      <c r="G22" s="10">
        <f>AVERAGE(G$3:G$19)</f>
        <v>5</v>
      </c>
      <c r="H22" s="10" t="e">
        <f>AVERAGE(H$3:H$19)</f>
        <v>#DIV/0!</v>
      </c>
      <c r="I22" s="10"/>
      <c r="J22" s="10">
        <f>AVERAGE(J$3:J$19)</f>
        <v>4.470588235294118</v>
      </c>
    </row>
    <row r="23" spans="3:10" ht="12.75">
      <c r="C23" t="s">
        <v>11</v>
      </c>
      <c r="D23" s="10">
        <f>MIN(D$3:D$19)</f>
        <v>2</v>
      </c>
      <c r="E23" s="10">
        <f>MIN(E$3:E$19)</f>
        <v>5</v>
      </c>
      <c r="F23" s="10">
        <f>MIN(F$3:F$19)</f>
        <v>3</v>
      </c>
      <c r="G23" s="10">
        <f>MIN(G$3:G$19)</f>
        <v>5</v>
      </c>
      <c r="H23" s="10">
        <f>MIN(H$3:H$19)</f>
        <v>0</v>
      </c>
      <c r="I23" s="10"/>
      <c r="J23" s="10">
        <f>MIN(J$3:J$19)</f>
        <v>0</v>
      </c>
    </row>
    <row r="24" spans="3:10" ht="12.75">
      <c r="C24" t="s">
        <v>12</v>
      </c>
      <c r="D24" s="10">
        <f>QUARTILE(D4:D19,1)</f>
        <v>3</v>
      </c>
      <c r="E24" s="10">
        <f>QUARTILE(E4:E19,1)</f>
        <v>5</v>
      </c>
      <c r="F24" s="10">
        <f>QUARTILE(F4:F19,1)</f>
        <v>4</v>
      </c>
      <c r="G24" s="10">
        <f>QUARTILE(G4:G19,1)</f>
        <v>5</v>
      </c>
      <c r="H24" s="10" t="e">
        <f>QUARTILE(H4:H19,1)</f>
        <v>#NUM!</v>
      </c>
      <c r="I24" s="10"/>
      <c r="J24" s="10">
        <f>QUARTILE(J4:J19,1)</f>
        <v>0</v>
      </c>
    </row>
    <row r="25" spans="3:10" ht="12.75">
      <c r="C25" t="s">
        <v>13</v>
      </c>
      <c r="D25" s="10">
        <f>MEDIAN(D$3:D$19)</f>
        <v>3.5</v>
      </c>
      <c r="E25" s="10">
        <f>MEDIAN(E$3:E$19)</f>
        <v>5</v>
      </c>
      <c r="F25" s="10">
        <f>MEDIAN(F$3:F$19)</f>
        <v>5</v>
      </c>
      <c r="G25" s="10">
        <f>MEDIAN(G$3:G$19)</f>
        <v>5</v>
      </c>
      <c r="H25" s="10" t="e">
        <f>MEDIAN(H$3:H$19)</f>
        <v>#NUM!</v>
      </c>
      <c r="I25" s="10"/>
      <c r="J25" s="10">
        <f>MEDIAN(J$3:J$19)</f>
        <v>0</v>
      </c>
    </row>
    <row r="26" spans="3:10" ht="12.75">
      <c r="C26" t="s">
        <v>14</v>
      </c>
      <c r="D26" s="10">
        <f>QUARTILE(D4:D19,3)</f>
        <v>4</v>
      </c>
      <c r="E26" s="10">
        <f>QUARTILE(E4:E19,3)</f>
        <v>5</v>
      </c>
      <c r="F26" s="10">
        <f>QUARTILE(F4:F19,3)</f>
        <v>5</v>
      </c>
      <c r="G26" s="10">
        <f>QUARTILE(G4:G19,3)</f>
        <v>5</v>
      </c>
      <c r="H26" s="10" t="e">
        <f>QUARTILE(H4:H19,3)</f>
        <v>#NUM!</v>
      </c>
      <c r="I26" s="10"/>
      <c r="J26" s="10">
        <f>QUARTILE(J4:J19,3)</f>
        <v>2.25</v>
      </c>
    </row>
    <row r="27" spans="3:10" ht="12.75">
      <c r="C27" t="s">
        <v>15</v>
      </c>
      <c r="D27" s="10">
        <f>MAX(D$3:D$19)</f>
        <v>4</v>
      </c>
      <c r="E27" s="10">
        <f>MAX(E$3:E$19)</f>
        <v>5</v>
      </c>
      <c r="F27" s="10">
        <f>MAX(F$3:F$19)</f>
        <v>5</v>
      </c>
      <c r="G27" s="10">
        <f>MAX(G$3:G$19)</f>
        <v>5</v>
      </c>
      <c r="H27" s="10">
        <f>MAX(H$3:H$19)</f>
        <v>0</v>
      </c>
      <c r="I27" s="10"/>
      <c r="J27" s="10">
        <f>MAX(J$3:J$19)</f>
        <v>19</v>
      </c>
    </row>
    <row r="28" spans="4:10" ht="12.75">
      <c r="D28" s="10"/>
      <c r="E28" s="10"/>
      <c r="F28" s="10"/>
      <c r="G28" s="10"/>
      <c r="H28" s="10"/>
      <c r="I28" s="10"/>
      <c r="J28" s="10"/>
    </row>
    <row r="29" ht="12.75">
      <c r="E29" s="20" t="s">
        <v>44</v>
      </c>
    </row>
  </sheetData>
  <sheetProtection/>
  <printOptions gridLines="1"/>
  <pageMargins left="0.7874015748031497" right="0.7874015748031497" top="1.299212598425197" bottom="0.7086614173228347" header="0.5118110236220472" footer="0.5118110236220472"/>
  <pageSetup orientation="landscape" paperSize="9" r:id="rId1"/>
  <headerFooter alignWithMargins="0">
    <oddHeader>&amp;CEC de Vincent GODARD
Télédétection
Code : ?????
2e semestre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workbookViewId="0" topLeftCell="A1">
      <selection activeCell="A1" sqref="A1"/>
    </sheetView>
  </sheetViews>
  <sheetFormatPr defaultColWidth="11.00390625" defaultRowHeight="12.75"/>
  <cols>
    <col min="1" max="1" width="11.25390625" style="9" customWidth="1"/>
    <col min="2" max="2" width="21.375" style="0" customWidth="1"/>
    <col min="3" max="3" width="14.75390625" style="9" customWidth="1"/>
    <col min="4" max="5" width="5.75390625" style="8" customWidth="1"/>
    <col min="6" max="18" width="5.75390625" style="0" customWidth="1"/>
    <col min="19" max="19" width="6.875" style="0" customWidth="1"/>
  </cols>
  <sheetData>
    <row r="1" spans="1:19" s="2" customFormat="1" ht="12.75">
      <c r="A1" s="1" t="s">
        <v>0</v>
      </c>
      <c r="B1" s="2" t="s">
        <v>1</v>
      </c>
      <c r="C1" s="2" t="s">
        <v>2</v>
      </c>
      <c r="D1" s="14">
        <v>39494</v>
      </c>
      <c r="E1" s="14">
        <v>39501</v>
      </c>
      <c r="F1" s="14">
        <v>39508</v>
      </c>
      <c r="G1" s="14">
        <v>39515</v>
      </c>
      <c r="H1" s="14">
        <v>39522</v>
      </c>
      <c r="I1" s="14">
        <v>39529</v>
      </c>
      <c r="J1" s="14">
        <v>39536</v>
      </c>
      <c r="K1" s="14">
        <v>39543</v>
      </c>
      <c r="L1" s="14">
        <v>39550</v>
      </c>
      <c r="M1" s="14">
        <v>39578</v>
      </c>
      <c r="N1" s="14">
        <v>39585</v>
      </c>
      <c r="O1" s="14">
        <v>39599</v>
      </c>
      <c r="P1" s="14">
        <v>39606</v>
      </c>
      <c r="Q1" s="14">
        <v>39604</v>
      </c>
      <c r="R1" s="2" t="s">
        <v>3</v>
      </c>
      <c r="S1" s="4">
        <f>COUNTA(D1:P1)</f>
        <v>13</v>
      </c>
    </row>
    <row r="2" spans="1:19" s="2" customFormat="1" ht="12.75">
      <c r="A2" s="5">
        <f>IF(Notes!A2="","-",Notes!A2)</f>
        <v>10273714</v>
      </c>
      <c r="B2" s="5" t="str">
        <f>IF(Notes!B2="","-",Notes!B2)</f>
        <v>AMROUN</v>
      </c>
      <c r="C2" s="5" t="str">
        <f>IF(Notes!C2="","-",Notes!C2)</f>
        <v>Mohand</v>
      </c>
      <c r="D2" s="5">
        <v>0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/>
      <c r="N2" s="5"/>
      <c r="O2" s="5">
        <v>1</v>
      </c>
      <c r="P2" s="5"/>
      <c r="Q2" s="5"/>
      <c r="R2" s="5">
        <f>COUNT(D2:Q2)</f>
        <v>10</v>
      </c>
      <c r="S2" s="6">
        <f>(R2/$S$1)</f>
        <v>0.7692307692307693</v>
      </c>
    </row>
    <row r="3" spans="1:19" s="2" customFormat="1" ht="12.75">
      <c r="A3" s="5">
        <f>IF(Notes!A3="","-",Notes!A3)</f>
        <v>11294698</v>
      </c>
      <c r="B3" s="5" t="str">
        <f>IF(Notes!B3="","-",Notes!B3)</f>
        <v>CHU</v>
      </c>
      <c r="C3" s="5" t="str">
        <f>IF(Notes!C3="","-",Notes!C3)</f>
        <v>Xi</v>
      </c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/>
      <c r="M3" s="5">
        <v>1</v>
      </c>
      <c r="N3" s="5">
        <v>1</v>
      </c>
      <c r="O3" s="5"/>
      <c r="P3" s="5"/>
      <c r="Q3" s="5"/>
      <c r="R3" s="5">
        <f aca="true" t="shared" si="0" ref="R3:R23">COUNT(D3:Q3)</f>
        <v>9</v>
      </c>
      <c r="S3" s="6">
        <f aca="true" t="shared" si="1" ref="S3:S12">(R3/$S$1)</f>
        <v>0.6923076923076923</v>
      </c>
    </row>
    <row r="4" spans="1:19" s="5" customFormat="1" ht="12.75">
      <c r="A4" s="5">
        <f>IF(Notes!A4="","-",Notes!A4)</f>
        <v>245465</v>
      </c>
      <c r="B4" s="5" t="str">
        <f>IF(Notes!B4="","-",Notes!B4)</f>
        <v>DOGONENDJE</v>
      </c>
      <c r="C4" s="5" t="str">
        <f>IF(Notes!C4="","-",Notes!C4)</f>
        <v>Madeleine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R4" s="5">
        <f t="shared" si="0"/>
        <v>12</v>
      </c>
      <c r="S4" s="6">
        <f t="shared" si="1"/>
        <v>0.9230769230769231</v>
      </c>
    </row>
    <row r="5" spans="1:19" s="2" customFormat="1" ht="12.75">
      <c r="A5" s="5">
        <f>IF(Notes!A5="","-",Notes!A5)</f>
        <v>10277183</v>
      </c>
      <c r="B5" s="5" t="str">
        <f>IF(Notes!B5="","-",Notes!B5)</f>
        <v>ECHATA</v>
      </c>
      <c r="C5" s="5" t="str">
        <f>IF(Notes!C5="","-",Notes!C5)</f>
        <v>Mchangama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/>
      <c r="J5"/>
      <c r="K5"/>
      <c r="L5"/>
      <c r="M5"/>
      <c r="N5"/>
      <c r="O5"/>
      <c r="P5"/>
      <c r="Q5"/>
      <c r="R5" s="5">
        <f t="shared" si="0"/>
        <v>5</v>
      </c>
      <c r="S5" s="6">
        <f t="shared" si="1"/>
        <v>0.38461538461538464</v>
      </c>
    </row>
    <row r="6" spans="1:19" s="2" customFormat="1" ht="12.75">
      <c r="A6" s="5">
        <f>IF(Notes!A6="","-",Notes!A6)</f>
        <v>247232</v>
      </c>
      <c r="B6" s="5" t="str">
        <f>IF(Notes!B6="","-",Notes!B6)</f>
        <v>FRANCIS</v>
      </c>
      <c r="C6" s="5" t="str">
        <f>IF(Notes!C6="","-",Notes!C6)</f>
        <v>Cyril</v>
      </c>
      <c r="D6" s="5"/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/>
      <c r="N6"/>
      <c r="O6"/>
      <c r="P6"/>
      <c r="Q6"/>
      <c r="R6" s="5">
        <f t="shared" si="0"/>
        <v>8</v>
      </c>
      <c r="S6" s="6">
        <f t="shared" si="1"/>
        <v>0.6153846153846154</v>
      </c>
    </row>
    <row r="7" spans="1:19" s="2" customFormat="1" ht="12.75">
      <c r="A7" s="5">
        <f>IF(Notes!A7="","-",Notes!A7)</f>
        <v>257789</v>
      </c>
      <c r="B7" s="5" t="str">
        <f>IF(Notes!B7="","-",Notes!B7)</f>
        <v>GERGAUD</v>
      </c>
      <c r="C7" s="5" t="str">
        <f>IF(Notes!C7="","-",Notes!C7)</f>
        <v>Vandevi</v>
      </c>
      <c r="D7" s="5">
        <v>1</v>
      </c>
      <c r="E7" s="5">
        <v>1</v>
      </c>
      <c r="F7" s="5"/>
      <c r="G7" s="5">
        <v>1</v>
      </c>
      <c r="H7"/>
      <c r="I7" s="5">
        <v>1</v>
      </c>
      <c r="J7" s="5">
        <v>1</v>
      </c>
      <c r="K7" s="5">
        <v>1</v>
      </c>
      <c r="L7" s="5">
        <v>1</v>
      </c>
      <c r="M7"/>
      <c r="N7"/>
      <c r="O7" s="2">
        <v>1</v>
      </c>
      <c r="P7" s="5">
        <v>1</v>
      </c>
      <c r="Q7" s="5">
        <v>1</v>
      </c>
      <c r="R7" s="5">
        <f t="shared" si="0"/>
        <v>10</v>
      </c>
      <c r="S7" s="6">
        <f t="shared" si="1"/>
        <v>0.7692307692307693</v>
      </c>
    </row>
    <row r="8" spans="1:19" s="2" customFormat="1" ht="12.75">
      <c r="A8" s="5">
        <f>IF(Notes!A8="","-",Notes!A8)</f>
        <v>255678</v>
      </c>
      <c r="B8" s="5" t="str">
        <f>IF(Notes!B8="","-",Notes!B8)</f>
        <v>LEFEVRE</v>
      </c>
      <c r="C8" s="5" t="str">
        <f>IF(Notes!C8="","-",Notes!C8)</f>
        <v>Sophie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5">
        <v>0</v>
      </c>
      <c r="J8" s="5">
        <v>1</v>
      </c>
      <c r="K8" s="5">
        <v>1</v>
      </c>
      <c r="L8" s="5">
        <v>1</v>
      </c>
      <c r="M8"/>
      <c r="N8" s="5">
        <v>1</v>
      </c>
      <c r="O8" s="2">
        <v>1</v>
      </c>
      <c r="P8" s="5">
        <v>1</v>
      </c>
      <c r="Q8" s="5">
        <v>1</v>
      </c>
      <c r="R8" s="5">
        <f t="shared" si="0"/>
        <v>13</v>
      </c>
      <c r="S8" s="6">
        <f t="shared" si="1"/>
        <v>1</v>
      </c>
    </row>
    <row r="9" spans="1:19" s="4" customFormat="1" ht="12.75">
      <c r="A9" s="5">
        <f>IF(Notes!A9="","-",Notes!A9)</f>
        <v>256057</v>
      </c>
      <c r="B9" s="5" t="str">
        <f>IF(Notes!B9="","-",Notes!B9)</f>
        <v>MAYEUR</v>
      </c>
      <c r="C9" s="5" t="str">
        <f>IF(Notes!C9="","-",Notes!C9)</f>
        <v>Teddy</v>
      </c>
      <c r="D9" s="5">
        <v>1</v>
      </c>
      <c r="E9" s="5">
        <v>1</v>
      </c>
      <c r="F9" s="5">
        <v>0</v>
      </c>
      <c r="G9" s="5">
        <v>1</v>
      </c>
      <c r="H9"/>
      <c r="I9"/>
      <c r="J9" s="5">
        <v>1</v>
      </c>
      <c r="K9" s="5">
        <v>1</v>
      </c>
      <c r="L9" s="5">
        <v>1</v>
      </c>
      <c r="M9"/>
      <c r="N9"/>
      <c r="O9" s="5">
        <v>1</v>
      </c>
      <c r="P9" s="5">
        <v>1</v>
      </c>
      <c r="Q9" s="5">
        <v>1</v>
      </c>
      <c r="R9" s="5">
        <f t="shared" si="0"/>
        <v>10</v>
      </c>
      <c r="S9" s="6">
        <f t="shared" si="1"/>
        <v>0.7692307692307693</v>
      </c>
    </row>
    <row r="10" spans="1:19" s="4" customFormat="1" ht="12.75">
      <c r="A10" s="5">
        <f>IF(Notes!A10="","-",Notes!A10)</f>
        <v>10270877</v>
      </c>
      <c r="B10" s="5" t="str">
        <f>IF(Notes!B10="","-",Notes!B10)</f>
        <v>MORIN</v>
      </c>
      <c r="C10" s="5" t="str">
        <f>IF(Notes!C10="","-",Notes!C10)</f>
        <v>Isabelle</v>
      </c>
      <c r="D10" s="5">
        <v>0</v>
      </c>
      <c r="E10" s="5">
        <v>1</v>
      </c>
      <c r="F10" s="5">
        <v>0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/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f t="shared" si="0"/>
        <v>13</v>
      </c>
      <c r="S10" s="6">
        <f t="shared" si="1"/>
        <v>1</v>
      </c>
    </row>
    <row r="11" spans="1:19" s="4" customFormat="1" ht="12.75">
      <c r="A11" s="5">
        <f>IF(Notes!A11="","-",Notes!A11)</f>
        <v>250833</v>
      </c>
      <c r="B11" s="5" t="str">
        <f>IF(Notes!B11="","-",Notes!B11)</f>
        <v>REAM</v>
      </c>
      <c r="C11" s="5" t="str">
        <f>IF(Notes!C11="","-",Notes!C11)</f>
        <v>Fyscillia</v>
      </c>
      <c r="D11" s="5">
        <v>1</v>
      </c>
      <c r="E11" s="5">
        <v>1</v>
      </c>
      <c r="F11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/>
      <c r="Q11"/>
      <c r="R11" s="5">
        <f t="shared" si="0"/>
        <v>12</v>
      </c>
      <c r="S11" s="6">
        <f t="shared" si="1"/>
        <v>0.9230769230769231</v>
      </c>
    </row>
    <row r="12" spans="1:19" s="4" customFormat="1" ht="12.75">
      <c r="A12" s="5">
        <f>IF(Notes!A12="","-",Notes!A12)</f>
        <v>255688</v>
      </c>
      <c r="B12" s="5" t="str">
        <f>IF(Notes!B12="","-",Notes!B12)</f>
        <v>THEOBALD</v>
      </c>
      <c r="C12" s="5" t="str">
        <f>IF(Notes!C12="","-",Notes!C12)</f>
        <v>Jessica</v>
      </c>
      <c r="D12" s="5">
        <v>1</v>
      </c>
      <c r="E12" s="5">
        <v>1</v>
      </c>
      <c r="F12"/>
      <c r="G12" s="5">
        <v>1</v>
      </c>
      <c r="H12" s="5">
        <v>1</v>
      </c>
      <c r="I12"/>
      <c r="J12" s="5">
        <v>1</v>
      </c>
      <c r="K12" s="5"/>
      <c r="L12"/>
      <c r="M12"/>
      <c r="N12"/>
      <c r="O12"/>
      <c r="P12"/>
      <c r="Q12"/>
      <c r="R12" s="5">
        <f t="shared" si="0"/>
        <v>5</v>
      </c>
      <c r="S12" s="6">
        <f t="shared" si="1"/>
        <v>0.38461538461538464</v>
      </c>
    </row>
    <row r="13" spans="1:19" s="4" customFormat="1" ht="12.75">
      <c r="A13" s="7" t="str">
        <f>IF(Notes!A13="","-",Notes!A13)</f>
        <v>-</v>
      </c>
      <c r="B13" s="7" t="str">
        <f>IF(Notes!B13="","-",Notes!B13)</f>
        <v>-</v>
      </c>
      <c r="C13" s="7" t="str">
        <f>IF(Notes!C13="","-",Notes!C13)</f>
        <v>-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5">
        <f t="shared" si="0"/>
        <v>0</v>
      </c>
      <c r="S13" s="6">
        <f aca="true" t="shared" si="2" ref="S13:S23">(R13/$S$1)</f>
        <v>0</v>
      </c>
    </row>
    <row r="14" spans="1:19" s="4" customFormat="1" ht="12.75">
      <c r="A14" s="7" t="str">
        <f>IF(Notes!A14="","-",Notes!A14)</f>
        <v>-</v>
      </c>
      <c r="B14" s="7" t="str">
        <f>IF(Notes!B14="","-",Notes!B14)</f>
        <v>-</v>
      </c>
      <c r="C14" s="7" t="str">
        <f>IF(Notes!C14="","-",Notes!C14)</f>
        <v>-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5">
        <f t="shared" si="0"/>
        <v>0</v>
      </c>
      <c r="S14" s="6">
        <f t="shared" si="2"/>
        <v>0</v>
      </c>
    </row>
    <row r="15" spans="1:19" s="4" customFormat="1" ht="12.75">
      <c r="A15" s="7" t="str">
        <f>IF(Notes!A15="","-",Notes!A15)</f>
        <v>-</v>
      </c>
      <c r="B15" s="7" t="str">
        <f>IF(Notes!B15="","-",Notes!B15)</f>
        <v>-</v>
      </c>
      <c r="C15" s="7" t="str">
        <f>IF(Notes!C15="","-",Notes!C15)</f>
        <v>-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5">
        <f t="shared" si="0"/>
        <v>0</v>
      </c>
      <c r="S15" s="6">
        <f t="shared" si="2"/>
        <v>0</v>
      </c>
    </row>
    <row r="16" spans="1:19" s="4" customFormat="1" ht="12.75">
      <c r="A16" s="7" t="str">
        <f>IF(Notes!A16="","-",Notes!A16)</f>
        <v>-</v>
      </c>
      <c r="B16" s="7" t="str">
        <f>IF(Notes!B16="","-",Notes!B16)</f>
        <v>-</v>
      </c>
      <c r="C16" s="7" t="str">
        <f>IF(Notes!C16="","-",Notes!C16)</f>
        <v>-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5">
        <f t="shared" si="0"/>
        <v>0</v>
      </c>
      <c r="S16" s="6">
        <f t="shared" si="2"/>
        <v>0</v>
      </c>
    </row>
    <row r="17" spans="1:19" ht="12.75">
      <c r="A17" s="7" t="str">
        <f>IF(Notes!A17="","-",Notes!A17)</f>
        <v>-</v>
      </c>
      <c r="B17" s="7" t="str">
        <f>IF(Notes!B17="","-",Notes!B17)</f>
        <v>-</v>
      </c>
      <c r="C17" s="7" t="str">
        <f>IF(Notes!C17="","-",Notes!C17)</f>
        <v>-</v>
      </c>
      <c r="D17"/>
      <c r="E17"/>
      <c r="R17" s="5">
        <f t="shared" si="0"/>
        <v>0</v>
      </c>
      <c r="S17" s="6">
        <f t="shared" si="2"/>
        <v>0</v>
      </c>
    </row>
    <row r="18" spans="1:19" ht="12.75">
      <c r="A18" s="7" t="str">
        <f>IF(Notes!A18="","-",Notes!A18)</f>
        <v>-</v>
      </c>
      <c r="B18" s="7" t="str">
        <f>IF(Notes!B18="","-",Notes!B18)</f>
        <v>-</v>
      </c>
      <c r="C18" s="7" t="str">
        <f>IF(Notes!C18="","-",Notes!C18)</f>
        <v>-</v>
      </c>
      <c r="D18"/>
      <c r="E18"/>
      <c r="R18" s="5">
        <f t="shared" si="0"/>
        <v>0</v>
      </c>
      <c r="S18" s="6">
        <f t="shared" si="2"/>
        <v>0</v>
      </c>
    </row>
    <row r="19" spans="1:19" ht="12.75">
      <c r="A19" s="7" t="str">
        <f>IF(Notes!A19="","-",Notes!A19)</f>
        <v>-</v>
      </c>
      <c r="B19" s="7" t="str">
        <f>IF(Notes!B19="","-",Notes!B19)</f>
        <v>-</v>
      </c>
      <c r="C19" s="7" t="str">
        <f>IF(Notes!C19="","-",Notes!C19)</f>
        <v>-</v>
      </c>
      <c r="D19"/>
      <c r="E19"/>
      <c r="R19" s="5">
        <f t="shared" si="0"/>
        <v>0</v>
      </c>
      <c r="S19" s="6">
        <f t="shared" si="2"/>
        <v>0</v>
      </c>
    </row>
    <row r="20" spans="1:19" ht="12.75">
      <c r="A20" s="7" t="str">
        <f>IF(Notes!A20="","-",Notes!A20)</f>
        <v>-</v>
      </c>
      <c r="B20" s="7" t="str">
        <f>IF(Notes!B20="","-",Notes!B20)</f>
        <v>-</v>
      </c>
      <c r="C20" s="7" t="str">
        <f>IF(Notes!C20="","-",Notes!C20)</f>
        <v>-</v>
      </c>
      <c r="D20"/>
      <c r="E20"/>
      <c r="R20" s="5">
        <f t="shared" si="0"/>
        <v>0</v>
      </c>
      <c r="S20" s="6">
        <f t="shared" si="2"/>
        <v>0</v>
      </c>
    </row>
    <row r="21" spans="1:19" ht="12.75">
      <c r="A21" s="7" t="str">
        <f>IF(Notes!A21="","-",Notes!A21)</f>
        <v>-</v>
      </c>
      <c r="B21" s="7" t="str">
        <f>IF(Notes!B21="","-",Notes!B21)</f>
        <v>-</v>
      </c>
      <c r="C21" s="7" t="str">
        <f>IF(Notes!C21="","-",Notes!C21)</f>
        <v>-</v>
      </c>
      <c r="D21"/>
      <c r="E21"/>
      <c r="R21" s="5">
        <f t="shared" si="0"/>
        <v>0</v>
      </c>
      <c r="S21" s="6">
        <f t="shared" si="2"/>
        <v>0</v>
      </c>
    </row>
    <row r="22" spans="1:19" ht="12.75">
      <c r="A22" s="7" t="str">
        <f>IF(Notes!A22="","-",Notes!A22)</f>
        <v>-</v>
      </c>
      <c r="B22" s="7" t="str">
        <f>IF(Notes!B22="","-",Notes!B22)</f>
        <v>-</v>
      </c>
      <c r="C22" s="7" t="str">
        <f>IF(Notes!C22="","-",Notes!C22)</f>
        <v>-</v>
      </c>
      <c r="D22"/>
      <c r="E22"/>
      <c r="R22" s="5">
        <f t="shared" si="0"/>
        <v>0</v>
      </c>
      <c r="S22" s="6">
        <f t="shared" si="2"/>
        <v>0</v>
      </c>
    </row>
    <row r="23" spans="1:19" ht="12.75">
      <c r="A23" s="7"/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  <c r="S23" s="6">
        <f t="shared" si="2"/>
        <v>0</v>
      </c>
    </row>
    <row r="24" spans="1:19" ht="12.75">
      <c r="A24" s="7"/>
      <c r="B24" s="7"/>
      <c r="C24" s="7"/>
      <c r="E24" s="5"/>
      <c r="R24" s="4"/>
      <c r="S24" s="6"/>
    </row>
    <row r="25" spans="2:18" ht="12.75">
      <c r="B25" s="9"/>
      <c r="C25" s="9" t="s">
        <v>4</v>
      </c>
      <c r="D25" s="8">
        <f>COUNT(D2:D23)</f>
        <v>9</v>
      </c>
      <c r="E25" s="8">
        <f aca="true" t="shared" si="3" ref="E25:P25">COUNT(E2:E23)</f>
        <v>11</v>
      </c>
      <c r="F25" s="8">
        <f t="shared" si="3"/>
        <v>9</v>
      </c>
      <c r="G25" s="8">
        <f t="shared" si="3"/>
        <v>11</v>
      </c>
      <c r="H25" s="8">
        <f t="shared" si="3"/>
        <v>9</v>
      </c>
      <c r="I25" s="8">
        <f t="shared" si="3"/>
        <v>8</v>
      </c>
      <c r="J25" s="8">
        <f t="shared" si="3"/>
        <v>10</v>
      </c>
      <c r="K25" s="8">
        <f t="shared" si="3"/>
        <v>9</v>
      </c>
      <c r="L25" s="8">
        <f t="shared" si="3"/>
        <v>7</v>
      </c>
      <c r="M25" s="8">
        <f t="shared" si="3"/>
        <v>4</v>
      </c>
      <c r="N25" s="8">
        <f t="shared" si="3"/>
        <v>5</v>
      </c>
      <c r="O25" s="8">
        <f t="shared" si="3"/>
        <v>7</v>
      </c>
      <c r="P25" s="8">
        <f t="shared" si="3"/>
        <v>4</v>
      </c>
      <c r="Q25" s="8"/>
      <c r="R25" s="8">
        <f>COUNT(R4:R23)</f>
        <v>20</v>
      </c>
    </row>
    <row r="26" ht="12.75">
      <c r="B26" s="9"/>
    </row>
    <row r="27" ht="12.75">
      <c r="B27" s="9"/>
    </row>
  </sheetData>
  <sheetProtection/>
  <printOptions gridLines="1"/>
  <pageMargins left="0.5905511811023623" right="0.5905511811023623" top="1.4960629921259843" bottom="0.984251968503937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I1" sqref="I1"/>
    </sheetView>
  </sheetViews>
  <sheetFormatPr defaultColWidth="11.00390625" defaultRowHeight="12.75"/>
  <cols>
    <col min="1" max="1" width="10.125" style="9" customWidth="1"/>
    <col min="2" max="2" width="18.25390625" style="0" customWidth="1"/>
    <col min="3" max="3" width="12.875" style="0" customWidth="1"/>
    <col min="4" max="4" width="6.00390625" style="0" customWidth="1"/>
    <col min="5" max="5" width="5.125" style="0" customWidth="1"/>
    <col min="6" max="6" width="6.25390625" style="0" customWidth="1"/>
    <col min="7" max="7" width="6.375" style="0" customWidth="1"/>
    <col min="8" max="9" width="5.875" style="0" customWidth="1"/>
    <col min="10" max="10" width="6.625" style="0" customWidth="1"/>
    <col min="11" max="11" width="6.875" style="0" customWidth="1"/>
    <col min="12" max="13" width="7.125" style="0" customWidth="1"/>
    <col min="14" max="14" width="7.25390625" style="3" customWidth="1"/>
    <col min="15" max="15" width="5.75390625" style="0" customWidth="1"/>
    <col min="16" max="16" width="6.875" style="2" customWidth="1"/>
    <col min="17" max="17" width="8.00390625" style="0" customWidth="1"/>
  </cols>
  <sheetData>
    <row r="1" spans="1:16" ht="12.75">
      <c r="A1" s="1" t="s">
        <v>43</v>
      </c>
      <c r="B1" s="2" t="s">
        <v>42</v>
      </c>
      <c r="C1" s="2" t="s">
        <v>2</v>
      </c>
      <c r="D1" s="15" t="s">
        <v>24</v>
      </c>
      <c r="E1" s="3" t="s">
        <v>65</v>
      </c>
      <c r="F1" s="15" t="s">
        <v>29</v>
      </c>
      <c r="G1" s="15" t="s">
        <v>27</v>
      </c>
      <c r="H1" s="15" t="s">
        <v>5</v>
      </c>
      <c r="I1" s="15" t="s">
        <v>75</v>
      </c>
      <c r="J1" s="15" t="s">
        <v>6</v>
      </c>
      <c r="K1" s="16" t="s">
        <v>7</v>
      </c>
      <c r="L1" s="2" t="s">
        <v>8</v>
      </c>
      <c r="M1" s="2" t="s">
        <v>48</v>
      </c>
      <c r="N1" s="3" t="s">
        <v>49</v>
      </c>
      <c r="O1" s="2" t="s">
        <v>51</v>
      </c>
      <c r="P1" s="2" t="s">
        <v>52</v>
      </c>
    </row>
    <row r="2" spans="1:15" ht="12.75">
      <c r="A2" s="7">
        <v>10273714</v>
      </c>
      <c r="B2" s="4" t="s">
        <v>66</v>
      </c>
      <c r="C2" s="4" t="s">
        <v>67</v>
      </c>
      <c r="D2" s="10" t="s">
        <v>26</v>
      </c>
      <c r="E2" s="8">
        <v>1</v>
      </c>
      <c r="F2" s="24">
        <f>NotesFG!J2</f>
        <v>0</v>
      </c>
      <c r="G2" s="24">
        <f>NotesFM!Q2</f>
        <v>6.842105263157895</v>
      </c>
      <c r="H2" s="24">
        <f>IF(L2&gt;9,0.5,IF(L2&gt;0.8,0.3,IF(L2&gt;0.7,0.1,0)))</f>
        <v>0.1</v>
      </c>
      <c r="I2" s="24"/>
      <c r="J2" s="24"/>
      <c r="K2" s="25">
        <f>IF(J2&lt;&gt;"",J2,IF(L2&gt;25%,((SUM(D2:G2))/4)+H2+I2,""))</f>
        <v>2.0605263157894735</v>
      </c>
      <c r="L2" s="6">
        <f>Présences!S2</f>
        <v>0.7692307692307693</v>
      </c>
      <c r="M2" s="6" t="s">
        <v>50</v>
      </c>
      <c r="O2" s="2"/>
    </row>
    <row r="3" spans="1:15" ht="12.75">
      <c r="A3">
        <v>11294698</v>
      </c>
      <c r="B3" t="s">
        <v>72</v>
      </c>
      <c r="C3" t="s">
        <v>73</v>
      </c>
      <c r="D3" s="10">
        <v>11</v>
      </c>
      <c r="E3" s="8">
        <f>(9/42)*20</f>
        <v>4.285714285714286</v>
      </c>
      <c r="F3" s="24">
        <f>NotesFG!J3</f>
        <v>18</v>
      </c>
      <c r="G3" s="24">
        <f>NotesFM!Q3</f>
        <v>11.578947368421053</v>
      </c>
      <c r="H3" s="24">
        <f aca="true" t="shared" si="0" ref="H3:H19">IF(L3&gt;9,0.5,IF(L3&gt;0.8,0.3,IF(L3&gt;0.7,0.1,0)))</f>
        <v>0</v>
      </c>
      <c r="I3" s="24"/>
      <c r="J3" s="24"/>
      <c r="K3" s="25">
        <f aca="true" t="shared" si="1" ref="K3:K19">IF(J3&lt;&gt;"",J3,IF(L3&gt;25%,((SUM(D3:G3))/4)+H3+I3,""))</f>
        <v>11.216165413533835</v>
      </c>
      <c r="L3" s="6">
        <f>Présences!S3</f>
        <v>0.6923076923076923</v>
      </c>
      <c r="M3" s="6" t="s">
        <v>74</v>
      </c>
      <c r="O3" s="2"/>
    </row>
    <row r="4" spans="1:16" s="4" customFormat="1" ht="12.75">
      <c r="A4">
        <v>245465</v>
      </c>
      <c r="B4" t="s">
        <v>53</v>
      </c>
      <c r="C4" t="s">
        <v>54</v>
      </c>
      <c r="D4" s="10">
        <v>12.5</v>
      </c>
      <c r="E4" s="8">
        <v>7</v>
      </c>
      <c r="F4" s="24">
        <f>NotesFG!J4</f>
        <v>15</v>
      </c>
      <c r="G4" s="24">
        <f>NotesFM!Q4</f>
        <v>11.05263157894737</v>
      </c>
      <c r="H4" s="24">
        <f t="shared" si="0"/>
        <v>0.3</v>
      </c>
      <c r="I4" s="24"/>
      <c r="J4" s="24"/>
      <c r="K4" s="25">
        <f t="shared" si="1"/>
        <v>11.688157894736843</v>
      </c>
      <c r="L4" s="6">
        <f>Présences!S4</f>
        <v>0.9230769230769231</v>
      </c>
      <c r="M4" s="6" t="s">
        <v>50</v>
      </c>
      <c r="N4" s="3"/>
      <c r="P4" s="2"/>
    </row>
    <row r="5" spans="1:15" ht="12.75">
      <c r="A5">
        <v>10277183</v>
      </c>
      <c r="B5" t="s">
        <v>46</v>
      </c>
      <c r="C5" t="s">
        <v>47</v>
      </c>
      <c r="D5" s="10" t="s">
        <v>26</v>
      </c>
      <c r="E5" s="8" t="s">
        <v>26</v>
      </c>
      <c r="F5" s="24">
        <f>NotesFG!J5</f>
        <v>0</v>
      </c>
      <c r="G5" s="24">
        <f>NotesFM!Q5</f>
        <v>0</v>
      </c>
      <c r="H5" s="24">
        <f t="shared" si="0"/>
        <v>0</v>
      </c>
      <c r="I5" s="24"/>
      <c r="J5" s="24"/>
      <c r="K5" s="25">
        <f t="shared" si="1"/>
        <v>0</v>
      </c>
      <c r="L5" s="6">
        <f>Présences!S5</f>
        <v>0.38461538461538464</v>
      </c>
      <c r="M5" s="6" t="s">
        <v>50</v>
      </c>
      <c r="O5" s="2"/>
    </row>
    <row r="6" spans="1:15" ht="12.75">
      <c r="A6">
        <v>247232</v>
      </c>
      <c r="B6" t="s">
        <v>55</v>
      </c>
      <c r="C6" t="s">
        <v>56</v>
      </c>
      <c r="D6" s="10">
        <v>12.5</v>
      </c>
      <c r="E6" s="8" t="s">
        <v>26</v>
      </c>
      <c r="F6" s="24">
        <f>NotesFG!J6</f>
        <v>9</v>
      </c>
      <c r="G6" s="24">
        <f>NotesFM!Q6</f>
        <v>5.263157894736842</v>
      </c>
      <c r="H6" s="24">
        <f t="shared" si="0"/>
        <v>0</v>
      </c>
      <c r="I6" s="24"/>
      <c r="J6" s="24"/>
      <c r="K6" s="25">
        <f t="shared" si="1"/>
        <v>6.690789473684211</v>
      </c>
      <c r="L6" s="6">
        <f>Présences!S6</f>
        <v>0.6153846153846154</v>
      </c>
      <c r="M6" s="6" t="s">
        <v>50</v>
      </c>
      <c r="O6" s="2"/>
    </row>
    <row r="7" spans="1:15" ht="12.75">
      <c r="A7">
        <v>257789</v>
      </c>
      <c r="B7" t="s">
        <v>70</v>
      </c>
      <c r="C7" t="s">
        <v>71</v>
      </c>
      <c r="D7" s="10" t="s">
        <v>26</v>
      </c>
      <c r="E7" s="8">
        <v>4</v>
      </c>
      <c r="F7" s="24">
        <f>NotesFG!J7</f>
        <v>0</v>
      </c>
      <c r="G7" s="24">
        <f>NotesFM!Q7</f>
        <v>4.7368421052631575</v>
      </c>
      <c r="H7" s="24">
        <f t="shared" si="0"/>
        <v>0.1</v>
      </c>
      <c r="I7" s="24">
        <v>1</v>
      </c>
      <c r="J7" s="24"/>
      <c r="K7" s="25">
        <f t="shared" si="1"/>
        <v>3.2842105263157895</v>
      </c>
      <c r="L7" s="6">
        <f>Présences!S7</f>
        <v>0.7692307692307693</v>
      </c>
      <c r="M7" s="6" t="s">
        <v>74</v>
      </c>
      <c r="O7" s="2"/>
    </row>
    <row r="8" spans="1:15" ht="12.75">
      <c r="A8">
        <v>255678</v>
      </c>
      <c r="B8" t="s">
        <v>57</v>
      </c>
      <c r="C8" t="s">
        <v>58</v>
      </c>
      <c r="D8" s="10">
        <v>10</v>
      </c>
      <c r="E8" s="8">
        <v>7</v>
      </c>
      <c r="F8" s="24">
        <f>NotesFG!J8</f>
        <v>0</v>
      </c>
      <c r="G8" s="24">
        <f>NotesFM!Q8</f>
        <v>6.842105263157895</v>
      </c>
      <c r="H8" s="24">
        <f t="shared" si="0"/>
        <v>0.3</v>
      </c>
      <c r="I8" s="24">
        <v>1</v>
      </c>
      <c r="J8" s="24"/>
      <c r="K8" s="25">
        <f t="shared" si="1"/>
        <v>7.260526315789473</v>
      </c>
      <c r="L8" s="6">
        <f>Présences!S8</f>
        <v>1</v>
      </c>
      <c r="M8" s="6" t="s">
        <v>50</v>
      </c>
      <c r="O8" s="2"/>
    </row>
    <row r="9" spans="1:15" ht="12.75">
      <c r="A9">
        <v>256057</v>
      </c>
      <c r="B9" t="s">
        <v>59</v>
      </c>
      <c r="C9" t="s">
        <v>60</v>
      </c>
      <c r="D9" s="10" t="s">
        <v>26</v>
      </c>
      <c r="E9" s="8">
        <v>2</v>
      </c>
      <c r="F9" s="24">
        <f>NotesFG!J9</f>
        <v>0</v>
      </c>
      <c r="G9" s="24">
        <f>NotesFM!Q9</f>
        <v>3.6842105263157894</v>
      </c>
      <c r="H9" s="24">
        <f t="shared" si="0"/>
        <v>0.1</v>
      </c>
      <c r="I9" s="24">
        <v>1</v>
      </c>
      <c r="J9" s="24"/>
      <c r="K9" s="25">
        <f t="shared" si="1"/>
        <v>2.5210526315789474</v>
      </c>
      <c r="L9" s="6">
        <f>Présences!S9</f>
        <v>0.7692307692307693</v>
      </c>
      <c r="M9" s="6" t="s">
        <v>50</v>
      </c>
      <c r="O9" s="2"/>
    </row>
    <row r="10" spans="1:15" ht="12.75">
      <c r="A10">
        <v>10270877</v>
      </c>
      <c r="B10" t="s">
        <v>68</v>
      </c>
      <c r="C10" t="s">
        <v>69</v>
      </c>
      <c r="D10" s="10">
        <v>11.5</v>
      </c>
      <c r="E10" s="8">
        <v>17</v>
      </c>
      <c r="F10" s="24">
        <f>NotesFG!J10</f>
        <v>19</v>
      </c>
      <c r="G10" s="24">
        <f>NotesFM!Q10</f>
        <v>13.68421052631579</v>
      </c>
      <c r="H10" s="24">
        <f t="shared" si="0"/>
        <v>0.3</v>
      </c>
      <c r="I10" s="24">
        <v>1</v>
      </c>
      <c r="J10" s="24"/>
      <c r="K10" s="25">
        <f t="shared" si="1"/>
        <v>16.59605263157895</v>
      </c>
      <c r="L10" s="6">
        <f>Présences!S10</f>
        <v>1</v>
      </c>
      <c r="M10" s="6" t="s">
        <v>74</v>
      </c>
      <c r="O10" s="2"/>
    </row>
    <row r="11" spans="1:15" ht="12.75">
      <c r="A11">
        <v>250833</v>
      </c>
      <c r="B11" t="s">
        <v>61</v>
      </c>
      <c r="C11" t="s">
        <v>62</v>
      </c>
      <c r="D11" s="10">
        <v>12.5</v>
      </c>
      <c r="E11" s="8">
        <v>12</v>
      </c>
      <c r="F11" s="24">
        <f>NotesFG!J11</f>
        <v>15</v>
      </c>
      <c r="G11" s="24">
        <f>NotesFM!Q11</f>
        <v>10.526315789473683</v>
      </c>
      <c r="H11" s="24">
        <f t="shared" si="0"/>
        <v>0.3</v>
      </c>
      <c r="I11" s="24"/>
      <c r="J11" s="24"/>
      <c r="K11" s="25">
        <f t="shared" si="1"/>
        <v>12.806578947368422</v>
      </c>
      <c r="L11" s="6">
        <f>Présences!S11</f>
        <v>0.9230769230769231</v>
      </c>
      <c r="M11" s="6" t="s">
        <v>50</v>
      </c>
      <c r="O11" s="2"/>
    </row>
    <row r="12" spans="1:15" ht="12.75">
      <c r="A12">
        <v>255688</v>
      </c>
      <c r="B12" t="s">
        <v>63</v>
      </c>
      <c r="C12" t="s">
        <v>64</v>
      </c>
      <c r="D12" s="10" t="s">
        <v>26</v>
      </c>
      <c r="E12" s="8" t="s">
        <v>26</v>
      </c>
      <c r="F12" s="24">
        <f>NotesFG!J12</f>
        <v>0</v>
      </c>
      <c r="G12" s="24">
        <f>NotesFM!Q12</f>
        <v>6.315789473684211</v>
      </c>
      <c r="H12" s="24">
        <f t="shared" si="0"/>
        <v>0</v>
      </c>
      <c r="I12" s="24"/>
      <c r="J12" s="24"/>
      <c r="K12" s="25">
        <f t="shared" si="1"/>
        <v>1.5789473684210527</v>
      </c>
      <c r="L12" s="6">
        <f>Présences!S12</f>
        <v>0.38461538461538464</v>
      </c>
      <c r="M12" s="6" t="s">
        <v>50</v>
      </c>
      <c r="O12" s="2"/>
    </row>
    <row r="13" spans="4:15" ht="12.75">
      <c r="D13" s="10" t="s">
        <v>26</v>
      </c>
      <c r="E13" s="8" t="s">
        <v>26</v>
      </c>
      <c r="F13" s="24">
        <f>NotesFG!J13</f>
        <v>0</v>
      </c>
      <c r="G13" s="24">
        <f>NotesFM!Q13</f>
        <v>0</v>
      </c>
      <c r="H13" s="24">
        <f t="shared" si="0"/>
        <v>0</v>
      </c>
      <c r="I13" s="24"/>
      <c r="J13" s="24"/>
      <c r="K13" s="25">
        <f t="shared" si="1"/>
      </c>
      <c r="L13" s="6">
        <f>Présences!S13</f>
        <v>0</v>
      </c>
      <c r="M13" s="6"/>
      <c r="O13" s="2"/>
    </row>
    <row r="14" spans="4:15" ht="12.75">
      <c r="D14" s="10" t="s">
        <v>26</v>
      </c>
      <c r="E14" s="8" t="s">
        <v>26</v>
      </c>
      <c r="F14" s="24">
        <f>NotesFG!J14</f>
        <v>0</v>
      </c>
      <c r="G14" s="24">
        <f>NotesFM!Q14</f>
        <v>0</v>
      </c>
      <c r="H14" s="24">
        <f t="shared" si="0"/>
        <v>0</v>
      </c>
      <c r="I14" s="24"/>
      <c r="J14" s="24"/>
      <c r="K14" s="25">
        <f t="shared" si="1"/>
      </c>
      <c r="L14" s="6">
        <f>Présences!S14</f>
        <v>0</v>
      </c>
      <c r="M14" s="6"/>
      <c r="O14" s="2"/>
    </row>
    <row r="15" spans="4:17" ht="12.75">
      <c r="D15" s="10" t="s">
        <v>26</v>
      </c>
      <c r="E15" s="8" t="s">
        <v>26</v>
      </c>
      <c r="F15" s="24">
        <f>NotesFG!J15</f>
        <v>0</v>
      </c>
      <c r="G15" s="24">
        <f>NotesFM!Q15</f>
        <v>0</v>
      </c>
      <c r="H15" s="24">
        <f t="shared" si="0"/>
        <v>0</v>
      </c>
      <c r="I15" s="24"/>
      <c r="J15" s="24"/>
      <c r="K15" s="25">
        <f t="shared" si="1"/>
      </c>
      <c r="L15" s="6">
        <f>Présences!S15</f>
        <v>0</v>
      </c>
      <c r="M15" s="6"/>
      <c r="Q15" s="11"/>
    </row>
    <row r="16" spans="4:17" ht="12.75">
      <c r="D16" s="10" t="s">
        <v>26</v>
      </c>
      <c r="E16" s="8" t="s">
        <v>26</v>
      </c>
      <c r="F16" s="24">
        <f>NotesFG!J16</f>
        <v>0</v>
      </c>
      <c r="G16" s="24">
        <f>NotesFM!Q16</f>
        <v>0</v>
      </c>
      <c r="H16" s="24">
        <f t="shared" si="0"/>
        <v>0</v>
      </c>
      <c r="I16" s="24"/>
      <c r="J16" s="24"/>
      <c r="K16" s="25">
        <f t="shared" si="1"/>
      </c>
      <c r="L16" s="6">
        <f>Présences!S16</f>
        <v>0</v>
      </c>
      <c r="M16" s="6"/>
      <c r="Q16" s="11"/>
    </row>
    <row r="17" spans="4:17" ht="12.75">
      <c r="D17" s="10" t="s">
        <v>26</v>
      </c>
      <c r="E17" s="8" t="s">
        <v>26</v>
      </c>
      <c r="F17" s="24">
        <f>NotesFG!J17</f>
        <v>0</v>
      </c>
      <c r="G17" s="24">
        <f>NotesFM!Q17</f>
        <v>0</v>
      </c>
      <c r="H17" s="24">
        <f t="shared" si="0"/>
        <v>0</v>
      </c>
      <c r="I17" s="24"/>
      <c r="J17" s="24"/>
      <c r="K17" s="25">
        <f t="shared" si="1"/>
      </c>
      <c r="L17" s="6">
        <f>Présences!S17</f>
        <v>0</v>
      </c>
      <c r="M17" s="6"/>
      <c r="Q17" s="11"/>
    </row>
    <row r="18" spans="4:17" ht="12.75">
      <c r="D18" s="10" t="s">
        <v>26</v>
      </c>
      <c r="E18" s="8" t="s">
        <v>26</v>
      </c>
      <c r="F18" s="24">
        <f>NotesFG!J18</f>
        <v>0</v>
      </c>
      <c r="G18" s="24">
        <f>NotesFM!Q18</f>
        <v>0</v>
      </c>
      <c r="H18" s="24">
        <f t="shared" si="0"/>
        <v>0</v>
      </c>
      <c r="I18" s="24"/>
      <c r="J18" s="24"/>
      <c r="K18" s="25">
        <f t="shared" si="1"/>
      </c>
      <c r="L18" s="6">
        <f>Présences!S18</f>
        <v>0</v>
      </c>
      <c r="M18" s="6"/>
      <c r="Q18" s="11"/>
    </row>
    <row r="19" spans="4:17" ht="12.75">
      <c r="D19" s="10" t="s">
        <v>26</v>
      </c>
      <c r="E19" s="8" t="s">
        <v>26</v>
      </c>
      <c r="F19" s="24">
        <f>NotesFG!J19</f>
        <v>0</v>
      </c>
      <c r="G19" s="24">
        <f>NotesFM!Q19</f>
        <v>0</v>
      </c>
      <c r="H19" s="24">
        <f t="shared" si="0"/>
        <v>0</v>
      </c>
      <c r="I19" s="24"/>
      <c r="J19" s="24"/>
      <c r="K19" s="25">
        <f t="shared" si="1"/>
      </c>
      <c r="L19" s="6">
        <f>Présences!S19</f>
        <v>0</v>
      </c>
      <c r="M19" s="6"/>
      <c r="Q19" s="11"/>
    </row>
    <row r="20" spans="4:17" ht="12.75">
      <c r="D20" s="10"/>
      <c r="E20" s="8"/>
      <c r="F20" s="24"/>
      <c r="G20" s="24"/>
      <c r="H20" s="24"/>
      <c r="I20" s="24"/>
      <c r="J20" s="24"/>
      <c r="K20" s="25"/>
      <c r="L20" s="6"/>
      <c r="M20" s="6"/>
      <c r="Q20" s="11"/>
    </row>
    <row r="21" spans="1:17" ht="12.75">
      <c r="A21" s="13"/>
      <c r="B21" s="12"/>
      <c r="C21" s="12"/>
      <c r="D21" s="10"/>
      <c r="E21" s="8"/>
      <c r="F21" s="24"/>
      <c r="G21" s="24"/>
      <c r="H21" s="24"/>
      <c r="I21" s="24"/>
      <c r="J21" s="24"/>
      <c r="K21" s="25"/>
      <c r="L21" s="6"/>
      <c r="M21" s="6"/>
      <c r="Q21" s="11"/>
    </row>
    <row r="22" spans="4:17" ht="12.75">
      <c r="D22" s="10"/>
      <c r="E22" s="8"/>
      <c r="F22" s="10"/>
      <c r="G22" s="10"/>
      <c r="H22" s="10"/>
      <c r="I22" s="10"/>
      <c r="J22" s="10"/>
      <c r="K22" s="17"/>
      <c r="L22" s="6"/>
      <c r="M22" s="6"/>
      <c r="Q22" s="11"/>
    </row>
    <row r="23" spans="1:17" ht="12.75">
      <c r="A23" s="13"/>
      <c r="B23" s="9"/>
      <c r="C23" s="9"/>
      <c r="D23" s="10"/>
      <c r="E23" s="10"/>
      <c r="F23" s="10"/>
      <c r="G23" s="10"/>
      <c r="H23" s="10"/>
      <c r="I23" s="10"/>
      <c r="J23" s="10"/>
      <c r="K23" s="23"/>
      <c r="L23" s="6"/>
      <c r="M23" s="6"/>
      <c r="Q23" s="11"/>
    </row>
    <row r="24" spans="1:17" ht="12.75">
      <c r="A24" s="13"/>
      <c r="B24" s="9"/>
      <c r="C24" s="9"/>
      <c r="D24" s="10"/>
      <c r="E24" s="10"/>
      <c r="F24" s="10"/>
      <c r="G24" s="10"/>
      <c r="H24" s="10"/>
      <c r="I24" s="10"/>
      <c r="J24" s="10"/>
      <c r="K24" s="23"/>
      <c r="L24" s="6"/>
      <c r="M24" s="6"/>
      <c r="Q24" s="11"/>
    </row>
    <row r="25" spans="1:17" ht="12.75">
      <c r="A25" s="7"/>
      <c r="B25" s="7"/>
      <c r="C25" s="7" t="s">
        <v>25</v>
      </c>
      <c r="D25" s="10">
        <v>20</v>
      </c>
      <c r="E25" s="10">
        <v>20</v>
      </c>
      <c r="F25" s="10">
        <v>20</v>
      </c>
      <c r="G25" s="10">
        <v>20</v>
      </c>
      <c r="H25" s="10" t="s">
        <v>26</v>
      </c>
      <c r="I25" s="10"/>
      <c r="K25" s="10"/>
      <c r="L25" s="18" t="s">
        <v>28</v>
      </c>
      <c r="M25" s="26"/>
      <c r="Q25" s="11"/>
    </row>
    <row r="26" spans="1:17" ht="12.75">
      <c r="A26" s="7"/>
      <c r="B26" s="7"/>
      <c r="C26" t="s">
        <v>9</v>
      </c>
      <c r="D26">
        <f aca="true" t="shared" si="2" ref="D26:K26">COUNT(D$5:D$22)</f>
        <v>4</v>
      </c>
      <c r="E26">
        <f t="shared" si="2"/>
        <v>5</v>
      </c>
      <c r="F26">
        <f t="shared" si="2"/>
        <v>15</v>
      </c>
      <c r="G26">
        <f t="shared" si="2"/>
        <v>15</v>
      </c>
      <c r="H26">
        <f t="shared" si="2"/>
        <v>15</v>
      </c>
      <c r="I26">
        <f t="shared" si="2"/>
        <v>4</v>
      </c>
      <c r="J26">
        <f t="shared" si="2"/>
        <v>0</v>
      </c>
      <c r="K26">
        <f t="shared" si="2"/>
        <v>8</v>
      </c>
      <c r="L26" s="19">
        <f>COUNTIF(K5:K22,"&gt;10")</f>
        <v>2</v>
      </c>
      <c r="M26" s="27"/>
      <c r="Q26" s="11"/>
    </row>
    <row r="27" spans="1:17" ht="12.75">
      <c r="A27" s="7"/>
      <c r="B27" s="7"/>
      <c r="C27" t="s">
        <v>10</v>
      </c>
      <c r="D27" s="10">
        <f aca="true" t="shared" si="3" ref="D27:K27">AVERAGE(D$5:D$22)</f>
        <v>11.625</v>
      </c>
      <c r="E27" s="10">
        <f t="shared" si="3"/>
        <v>8.4</v>
      </c>
      <c r="F27" s="10">
        <f t="shared" si="3"/>
        <v>2.8666666666666667</v>
      </c>
      <c r="G27" s="10">
        <f t="shared" si="3"/>
        <v>3.4035087719298245</v>
      </c>
      <c r="H27" s="10">
        <f t="shared" si="3"/>
        <v>0.07333333333333333</v>
      </c>
      <c r="I27" s="10">
        <f t="shared" si="3"/>
        <v>1</v>
      </c>
      <c r="J27" s="10" t="e">
        <f t="shared" si="3"/>
        <v>#DIV/0!</v>
      </c>
      <c r="K27" s="10">
        <f t="shared" si="3"/>
        <v>6.3422697368421055</v>
      </c>
      <c r="L27" s="10"/>
      <c r="M27" s="10"/>
      <c r="Q27" s="11"/>
    </row>
    <row r="28" spans="1:17" ht="12.75">
      <c r="A28" s="7"/>
      <c r="C28" t="s">
        <v>11</v>
      </c>
      <c r="D28" s="10">
        <f aca="true" t="shared" si="4" ref="D28:K28">MIN(D$5:D$22)</f>
        <v>10</v>
      </c>
      <c r="E28" s="10">
        <f t="shared" si="4"/>
        <v>2</v>
      </c>
      <c r="F28" s="10">
        <f t="shared" si="4"/>
        <v>0</v>
      </c>
      <c r="G28" s="10">
        <f t="shared" si="4"/>
        <v>0</v>
      </c>
      <c r="H28" s="10">
        <f t="shared" si="4"/>
        <v>0</v>
      </c>
      <c r="I28" s="10">
        <f t="shared" si="4"/>
        <v>1</v>
      </c>
      <c r="J28" s="10">
        <f t="shared" si="4"/>
        <v>0</v>
      </c>
      <c r="K28" s="10">
        <f t="shared" si="4"/>
        <v>0</v>
      </c>
      <c r="L28" s="10"/>
      <c r="M28" s="10"/>
      <c r="Q28" s="11"/>
    </row>
    <row r="29" spans="1:17" ht="12.75">
      <c r="A29" s="7"/>
      <c r="C29" t="s">
        <v>12</v>
      </c>
      <c r="D29" s="10">
        <f aca="true" t="shared" si="5" ref="D29:K29">QUARTILE(D5:D22,1)</f>
        <v>11.125</v>
      </c>
      <c r="E29" s="10">
        <f t="shared" si="5"/>
        <v>4</v>
      </c>
      <c r="F29" s="10">
        <f t="shared" si="5"/>
        <v>0</v>
      </c>
      <c r="G29" s="10">
        <f t="shared" si="5"/>
        <v>0</v>
      </c>
      <c r="H29" s="10">
        <f t="shared" si="5"/>
        <v>0</v>
      </c>
      <c r="I29" s="10">
        <f t="shared" si="5"/>
        <v>1</v>
      </c>
      <c r="J29" s="10" t="e">
        <f t="shared" si="5"/>
        <v>#NUM!</v>
      </c>
      <c r="K29" s="10">
        <f t="shared" si="5"/>
        <v>2.2855263157894736</v>
      </c>
      <c r="L29" s="10"/>
      <c r="M29" s="10"/>
      <c r="Q29" s="11"/>
    </row>
    <row r="30" spans="1:17" ht="12.75">
      <c r="A30" s="7"/>
      <c r="C30" t="s">
        <v>13</v>
      </c>
      <c r="D30" s="10">
        <f aca="true" t="shared" si="6" ref="D30:K30">MEDIAN(D$5:D$22)</f>
        <v>12</v>
      </c>
      <c r="E30" s="10">
        <f t="shared" si="6"/>
        <v>7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1</v>
      </c>
      <c r="J30" s="10" t="e">
        <f t="shared" si="6"/>
        <v>#NUM!</v>
      </c>
      <c r="K30" s="10">
        <f t="shared" si="6"/>
        <v>4.9875</v>
      </c>
      <c r="L30" s="10"/>
      <c r="M30" s="10"/>
      <c r="Q30" s="11"/>
    </row>
    <row r="31" spans="3:17" ht="12.75">
      <c r="C31" t="s">
        <v>14</v>
      </c>
      <c r="D31" s="10">
        <f aca="true" t="shared" si="7" ref="D31:K31">QUARTILE(D5:D22,3)</f>
        <v>12.5</v>
      </c>
      <c r="E31" s="10">
        <f t="shared" si="7"/>
        <v>12</v>
      </c>
      <c r="F31" s="10">
        <f t="shared" si="7"/>
        <v>0</v>
      </c>
      <c r="G31" s="10">
        <f t="shared" si="7"/>
        <v>5.789473684210526</v>
      </c>
      <c r="H31" s="10">
        <f t="shared" si="7"/>
        <v>0.1</v>
      </c>
      <c r="I31" s="10">
        <f t="shared" si="7"/>
        <v>1</v>
      </c>
      <c r="J31" s="10" t="e">
        <f t="shared" si="7"/>
        <v>#NUM!</v>
      </c>
      <c r="K31" s="10">
        <f t="shared" si="7"/>
        <v>8.64703947368421</v>
      </c>
      <c r="L31" s="10"/>
      <c r="M31" s="10"/>
      <c r="Q31" s="11"/>
    </row>
    <row r="32" spans="3:17" ht="12.75">
      <c r="C32" t="s">
        <v>15</v>
      </c>
      <c r="D32" s="10">
        <f aca="true" t="shared" si="8" ref="D32:K32">MAX(D$5:D$22)</f>
        <v>12.5</v>
      </c>
      <c r="E32" s="10">
        <f t="shared" si="8"/>
        <v>17</v>
      </c>
      <c r="F32" s="10">
        <f t="shared" si="8"/>
        <v>19</v>
      </c>
      <c r="G32" s="10">
        <f t="shared" si="8"/>
        <v>13.68421052631579</v>
      </c>
      <c r="H32" s="10">
        <f t="shared" si="8"/>
        <v>0.3</v>
      </c>
      <c r="I32" s="10">
        <f t="shared" si="8"/>
        <v>1</v>
      </c>
      <c r="J32" s="10">
        <f t="shared" si="8"/>
        <v>0</v>
      </c>
      <c r="K32" s="10">
        <f t="shared" si="8"/>
        <v>16.59605263157895</v>
      </c>
      <c r="L32" s="10"/>
      <c r="M32" s="10"/>
      <c r="Q32" s="11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8"/>
      <c r="M33" s="8"/>
      <c r="Q33" s="11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Q34" s="11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Q35" s="11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8"/>
      <c r="M36" s="8"/>
      <c r="Q36" s="11"/>
    </row>
    <row r="37" spans="12:17" ht="12.75">
      <c r="L37" s="10"/>
      <c r="M37" s="10"/>
      <c r="Q37" s="11"/>
    </row>
    <row r="38" spans="12:17" ht="12.75">
      <c r="L38" s="10"/>
      <c r="M38" s="10"/>
      <c r="Q38" s="11"/>
    </row>
    <row r="39" ht="12.75">
      <c r="Q39" s="11"/>
    </row>
    <row r="40" spans="1:17" ht="12.75">
      <c r="A40" s="1"/>
      <c r="B40" s="2"/>
      <c r="Q40" s="11"/>
    </row>
    <row r="41" spans="1:17" ht="12.75">
      <c r="A41" s="13"/>
      <c r="B41" s="12"/>
      <c r="C41" s="2"/>
      <c r="G41" s="15"/>
      <c r="Q41" s="11"/>
    </row>
    <row r="42" spans="1:17" ht="12.75">
      <c r="A42" s="13"/>
      <c r="B42" s="12"/>
      <c r="C42" s="12"/>
      <c r="G42" s="10"/>
      <c r="Q42" s="11"/>
    </row>
    <row r="43" spans="1:17" ht="12.75">
      <c r="A43" s="13"/>
      <c r="B43" s="12"/>
      <c r="C43" s="12"/>
      <c r="G43" s="10"/>
      <c r="Q43" s="11"/>
    </row>
    <row r="44" spans="1:17" ht="12.75">
      <c r="A44" s="13"/>
      <c r="B44" s="12"/>
      <c r="C44" s="12"/>
      <c r="G44" s="10"/>
      <c r="Q44" s="11"/>
    </row>
    <row r="45" spans="1:17" ht="12.75">
      <c r="A45" s="13"/>
      <c r="B45" s="9"/>
      <c r="C45" s="12"/>
      <c r="G45" s="10"/>
      <c r="Q45" s="11"/>
    </row>
    <row r="46" spans="1:7" ht="12.75">
      <c r="A46" s="13"/>
      <c r="B46" s="9"/>
      <c r="C46" s="9"/>
      <c r="G46" s="10"/>
    </row>
    <row r="47" spans="1:7" ht="12.75">
      <c r="A47" s="13"/>
      <c r="B47" s="9"/>
      <c r="C47" s="9"/>
      <c r="G47" s="10"/>
    </row>
    <row r="48" spans="1:7" ht="12.75">
      <c r="A48" s="13"/>
      <c r="B48" s="9"/>
      <c r="C48" s="9"/>
      <c r="G48" s="10"/>
    </row>
    <row r="49" spans="1:7" ht="12.75">
      <c r="A49" s="13"/>
      <c r="B49" s="9"/>
      <c r="C49" s="9"/>
      <c r="G49" s="10"/>
    </row>
    <row r="50" spans="1:7" ht="12.75">
      <c r="A50" s="13"/>
      <c r="B50" s="9"/>
      <c r="C50" s="9"/>
      <c r="G50" s="10"/>
    </row>
    <row r="51" spans="3:7" ht="12.75">
      <c r="C51" s="9"/>
      <c r="G51" s="10"/>
    </row>
    <row r="58" spans="15:16" ht="12.75">
      <c r="O58" s="6"/>
      <c r="P58" s="28"/>
    </row>
    <row r="59" spans="15:16" ht="12.75">
      <c r="O59" s="6"/>
      <c r="P59" s="28"/>
    </row>
    <row r="60" spans="15:16" ht="12.75">
      <c r="O60" s="6"/>
      <c r="P60" s="28"/>
    </row>
    <row r="61" spans="15:16" ht="12.75">
      <c r="O61" s="6"/>
      <c r="P61" s="28"/>
    </row>
    <row r="62" spans="15:16" ht="12.75">
      <c r="O62" s="6"/>
      <c r="P62" s="28"/>
    </row>
    <row r="63" spans="15:16" ht="12.75">
      <c r="O63" s="6"/>
      <c r="P63" s="28"/>
    </row>
    <row r="64" spans="15:16" ht="12.75">
      <c r="O64" s="6"/>
      <c r="P64" s="28"/>
    </row>
    <row r="65" spans="15:16" ht="12.75">
      <c r="O65" s="6"/>
      <c r="P65" s="28"/>
    </row>
    <row r="66" spans="15:16" ht="12.75">
      <c r="O66" s="6"/>
      <c r="P66" s="28"/>
    </row>
    <row r="67" spans="15:16" ht="12.75">
      <c r="O67" s="6"/>
      <c r="P67" s="28"/>
    </row>
    <row r="68" spans="15:16" ht="12.75">
      <c r="O68" s="6"/>
      <c r="P68" s="28"/>
    </row>
    <row r="69" spans="15:16" ht="12.75">
      <c r="O69" s="6"/>
      <c r="P69" s="28"/>
    </row>
  </sheetData>
  <sheetProtection/>
  <autoFilter ref="A1:Q21"/>
  <printOptions gridLines="1"/>
  <pageMargins left="0.7874015748031497" right="0.7874015748031497" top="1.3779527559055118" bottom="0.984251968503937" header="0.5118110236220472" footer="0.5118110236220472"/>
  <pageSetup orientation="landscape" scale="75" r:id="rId1"/>
  <headerFooter alignWithMargins="0">
    <oddHeader>&amp;CEC de Vincent GODARD
Télédétection
Code : ?????
2e semestre 2011/2012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GODARD</dc:creator>
  <cp:keywords/>
  <dc:description/>
  <cp:lastModifiedBy>vgodard</cp:lastModifiedBy>
  <cp:lastPrinted>2012-03-30T09:34:12Z</cp:lastPrinted>
  <dcterms:created xsi:type="dcterms:W3CDTF">2001-01-12T08:02:57Z</dcterms:created>
  <dcterms:modified xsi:type="dcterms:W3CDTF">2012-06-11T11:09:56Z</dcterms:modified>
  <cp:category/>
  <cp:version/>
  <cp:contentType/>
  <cp:contentStatus/>
</cp:coreProperties>
</file>